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613BE30C-D3BB-409C-A543-BB0EA4C6274E}" xr6:coauthVersionLast="47" xr6:coauthVersionMax="47" xr10:uidLastSave="{00000000-0000-0000-0000-000000000000}"/>
  <bookViews>
    <workbookView xWindow="-120" yWindow="-120" windowWidth="24240" windowHeight="13020" firstSheet="5" activeTab="1"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30" l="1"/>
  <c r="I6" i="30" s="1"/>
  <c r="B3" i="33"/>
  <c r="B2" i="33"/>
  <c r="B2" i="37"/>
  <c r="B2" i="36"/>
  <c r="B2" i="35"/>
  <c r="B2" i="9"/>
  <c r="B2" i="31"/>
  <c r="B3" i="15"/>
  <c r="B2" i="15"/>
  <c r="A82" i="9"/>
  <c r="A78" i="9"/>
  <c r="A74" i="9"/>
  <c r="A70" i="9"/>
  <c r="A66" i="9"/>
  <c r="A62" i="9"/>
  <c r="A58" i="9"/>
  <c r="A54" i="9"/>
  <c r="A50" i="9"/>
  <c r="A46" i="9"/>
  <c r="A42" i="9"/>
  <c r="A38" i="9"/>
  <c r="A34" i="9"/>
  <c r="A30" i="9"/>
  <c r="A26" i="9"/>
  <c r="A22" i="9"/>
  <c r="A18" i="9"/>
  <c r="A14" i="9"/>
  <c r="N85" i="9"/>
  <c r="L85" i="9"/>
  <c r="K85" i="9"/>
  <c r="I85" i="9"/>
  <c r="N84" i="9"/>
  <c r="L84" i="9"/>
  <c r="K84" i="9"/>
  <c r="I84" i="9"/>
  <c r="N83" i="9"/>
  <c r="L83" i="9"/>
  <c r="K83" i="9"/>
  <c r="I83" i="9"/>
  <c r="N82" i="9"/>
  <c r="L82" i="9"/>
  <c r="K82" i="9"/>
  <c r="I82" i="9"/>
  <c r="N81" i="9"/>
  <c r="L81" i="9"/>
  <c r="K81" i="9"/>
  <c r="I81" i="9"/>
  <c r="N80" i="9"/>
  <c r="L80" i="9"/>
  <c r="K80" i="9"/>
  <c r="I80" i="9"/>
  <c r="N79" i="9"/>
  <c r="L79" i="9"/>
  <c r="K79" i="9"/>
  <c r="I79" i="9"/>
  <c r="N78" i="9"/>
  <c r="L78" i="9"/>
  <c r="K78" i="9"/>
  <c r="I78" i="9"/>
  <c r="N77" i="9"/>
  <c r="L77" i="9"/>
  <c r="K77" i="9"/>
  <c r="I77" i="9"/>
  <c r="N76" i="9"/>
  <c r="L76" i="9"/>
  <c r="K76" i="9"/>
  <c r="I76" i="9"/>
  <c r="N75" i="9"/>
  <c r="L75" i="9"/>
  <c r="K75" i="9"/>
  <c r="I75" i="9"/>
  <c r="N74" i="9"/>
  <c r="L74" i="9"/>
  <c r="K74" i="9"/>
  <c r="I74" i="9"/>
  <c r="N73" i="9"/>
  <c r="L73" i="9"/>
  <c r="K73" i="9"/>
  <c r="I73" i="9"/>
  <c r="N72" i="9"/>
  <c r="L72" i="9"/>
  <c r="K72" i="9"/>
  <c r="I72" i="9"/>
  <c r="N71" i="9"/>
  <c r="L71" i="9"/>
  <c r="K71" i="9"/>
  <c r="R71" i="9"/>
  <c r="I71" i="9"/>
  <c r="N70" i="9"/>
  <c r="L70" i="9"/>
  <c r="K70" i="9"/>
  <c r="R70" i="9" s="1"/>
  <c r="I70" i="9"/>
  <c r="N69" i="9"/>
  <c r="L69" i="9"/>
  <c r="K69" i="9"/>
  <c r="R69" i="9" s="1"/>
  <c r="I69" i="9"/>
  <c r="N68" i="9"/>
  <c r="L68" i="9"/>
  <c r="K68" i="9"/>
  <c r="R68" i="9" s="1"/>
  <c r="I68" i="9"/>
  <c r="N67" i="9"/>
  <c r="L67" i="9"/>
  <c r="K67" i="9"/>
  <c r="R67" i="9"/>
  <c r="I67" i="9"/>
  <c r="N66" i="9"/>
  <c r="L66" i="9"/>
  <c r="S66" i="9" s="1"/>
  <c r="S67" i="9" s="1"/>
  <c r="S68" i="9" s="1"/>
  <c r="K66" i="9"/>
  <c r="R66" i="9" s="1"/>
  <c r="I66" i="9"/>
  <c r="N65" i="9"/>
  <c r="L65" i="9"/>
  <c r="K65" i="9"/>
  <c r="R65" i="9"/>
  <c r="I65" i="9"/>
  <c r="N64" i="9"/>
  <c r="L64" i="9"/>
  <c r="K64" i="9"/>
  <c r="R64" i="9" s="1"/>
  <c r="I64" i="9"/>
  <c r="N63" i="9"/>
  <c r="L63" i="9"/>
  <c r="K63" i="9"/>
  <c r="R63" i="9"/>
  <c r="I63" i="9"/>
  <c r="N62" i="9"/>
  <c r="L62" i="9"/>
  <c r="K62" i="9"/>
  <c r="R62" i="9" s="1"/>
  <c r="I62" i="9"/>
  <c r="N61" i="9"/>
  <c r="L61" i="9"/>
  <c r="K61" i="9"/>
  <c r="R61" i="9"/>
  <c r="I61" i="9"/>
  <c r="N60" i="9"/>
  <c r="L60" i="9"/>
  <c r="K60" i="9"/>
  <c r="R60" i="9" s="1"/>
  <c r="I60" i="9"/>
  <c r="N59" i="9"/>
  <c r="L59" i="9"/>
  <c r="K59" i="9"/>
  <c r="R59" i="9"/>
  <c r="I59" i="9"/>
  <c r="N58" i="9"/>
  <c r="L58" i="9"/>
  <c r="K58" i="9"/>
  <c r="R58" i="9" s="1"/>
  <c r="I58" i="9"/>
  <c r="N57" i="9"/>
  <c r="L57" i="9"/>
  <c r="K57" i="9"/>
  <c r="R57" i="9"/>
  <c r="I57" i="9"/>
  <c r="N56" i="9"/>
  <c r="L56" i="9"/>
  <c r="K56" i="9"/>
  <c r="R56" i="9" s="1"/>
  <c r="I56" i="9"/>
  <c r="N55" i="9"/>
  <c r="L55" i="9"/>
  <c r="K55" i="9"/>
  <c r="R55" i="9"/>
  <c r="I55" i="9"/>
  <c r="N54" i="9"/>
  <c r="L54" i="9"/>
  <c r="K54" i="9"/>
  <c r="R54" i="9" s="1"/>
  <c r="I54" i="9"/>
  <c r="N53" i="9"/>
  <c r="L53" i="9"/>
  <c r="K53" i="9"/>
  <c r="R53" i="9"/>
  <c r="I53" i="9"/>
  <c r="N52" i="9"/>
  <c r="L52" i="9"/>
  <c r="K52" i="9"/>
  <c r="R52" i="9" s="1"/>
  <c r="I52" i="9"/>
  <c r="N51" i="9"/>
  <c r="L51" i="9"/>
  <c r="K51" i="9"/>
  <c r="R51" i="9"/>
  <c r="I51" i="9"/>
  <c r="N50" i="9"/>
  <c r="L50" i="9"/>
  <c r="S50" i="9" s="1"/>
  <c r="S51" i="9" s="1"/>
  <c r="S52" i="9" s="1"/>
  <c r="K50" i="9"/>
  <c r="R50" i="9" s="1"/>
  <c r="I50" i="9"/>
  <c r="N49" i="9"/>
  <c r="L49" i="9"/>
  <c r="K49" i="9"/>
  <c r="R49" i="9"/>
  <c r="I49" i="9"/>
  <c r="N48" i="9"/>
  <c r="L48" i="9"/>
  <c r="K48" i="9"/>
  <c r="R48" i="9" s="1"/>
  <c r="I48" i="9"/>
  <c r="N47" i="9"/>
  <c r="L47" i="9"/>
  <c r="K47" i="9"/>
  <c r="R47" i="9"/>
  <c r="I47" i="9"/>
  <c r="N46" i="9"/>
  <c r="L46" i="9"/>
  <c r="T46" i="9" s="1"/>
  <c r="T47" i="9" s="1"/>
  <c r="T48" i="9" s="1"/>
  <c r="K46" i="9"/>
  <c r="R46" i="9" s="1"/>
  <c r="I46" i="9"/>
  <c r="N45" i="9"/>
  <c r="L45" i="9"/>
  <c r="K45" i="9"/>
  <c r="R45" i="9"/>
  <c r="I45" i="9"/>
  <c r="N44" i="9"/>
  <c r="L44" i="9"/>
  <c r="K44" i="9"/>
  <c r="R44" i="9" s="1"/>
  <c r="I44" i="9"/>
  <c r="N43" i="9"/>
  <c r="L43" i="9"/>
  <c r="K43" i="9"/>
  <c r="R43" i="9"/>
  <c r="I43" i="9"/>
  <c r="N42" i="9"/>
  <c r="L42" i="9"/>
  <c r="K42" i="9"/>
  <c r="R42" i="9" s="1"/>
  <c r="I42" i="9"/>
  <c r="N41" i="9"/>
  <c r="L41" i="9"/>
  <c r="K41" i="9"/>
  <c r="R41" i="9"/>
  <c r="I41" i="9"/>
  <c r="N40" i="9"/>
  <c r="L40" i="9"/>
  <c r="K40" i="9"/>
  <c r="R40" i="9" s="1"/>
  <c r="I40" i="9"/>
  <c r="N39" i="9"/>
  <c r="L39" i="9"/>
  <c r="K39" i="9"/>
  <c r="R39" i="9"/>
  <c r="I39" i="9"/>
  <c r="N38" i="9"/>
  <c r="L38" i="9"/>
  <c r="T38" i="9" s="1"/>
  <c r="T39" i="9" s="1"/>
  <c r="T40" i="9" s="1"/>
  <c r="K38" i="9"/>
  <c r="R38" i="9" s="1"/>
  <c r="I38" i="9"/>
  <c r="N37" i="9"/>
  <c r="L37" i="9"/>
  <c r="K37" i="9"/>
  <c r="R37" i="9"/>
  <c r="I37" i="9"/>
  <c r="N36" i="9"/>
  <c r="L36" i="9"/>
  <c r="K36" i="9"/>
  <c r="R36" i="9" s="1"/>
  <c r="I36" i="9"/>
  <c r="N35" i="9"/>
  <c r="L35" i="9"/>
  <c r="K35" i="9"/>
  <c r="R35" i="9"/>
  <c r="I35" i="9"/>
  <c r="N34" i="9"/>
  <c r="L34" i="9"/>
  <c r="K34" i="9"/>
  <c r="R34" i="9" s="1"/>
  <c r="I34" i="9"/>
  <c r="N33" i="9"/>
  <c r="L33" i="9"/>
  <c r="K33" i="9"/>
  <c r="R33" i="9" s="1"/>
  <c r="I33" i="9"/>
  <c r="N32" i="9"/>
  <c r="L32" i="9"/>
  <c r="K32" i="9"/>
  <c r="R32" i="9" s="1"/>
  <c r="I32" i="9"/>
  <c r="N31" i="9"/>
  <c r="L31" i="9"/>
  <c r="K31" i="9"/>
  <c r="R31" i="9"/>
  <c r="I31" i="9"/>
  <c r="N30" i="9"/>
  <c r="L30" i="9"/>
  <c r="K30" i="9"/>
  <c r="R30" i="9" s="1"/>
  <c r="I30" i="9"/>
  <c r="N29" i="9"/>
  <c r="L29" i="9"/>
  <c r="K29" i="9"/>
  <c r="R29" i="9"/>
  <c r="I29" i="9"/>
  <c r="N28" i="9"/>
  <c r="L28" i="9"/>
  <c r="K28" i="9"/>
  <c r="R28" i="9" s="1"/>
  <c r="I28" i="9"/>
  <c r="N27" i="9"/>
  <c r="L27" i="9"/>
  <c r="K27" i="9"/>
  <c r="R27" i="9" s="1"/>
  <c r="I27" i="9"/>
  <c r="N26" i="9"/>
  <c r="L26" i="9"/>
  <c r="S26" i="9" s="1"/>
  <c r="S27" i="9" s="1"/>
  <c r="K26" i="9"/>
  <c r="R26" i="9" s="1"/>
  <c r="I26" i="9"/>
  <c r="N25" i="9"/>
  <c r="L25" i="9"/>
  <c r="K25" i="9"/>
  <c r="R25" i="9" s="1"/>
  <c r="I25" i="9"/>
  <c r="N24" i="9"/>
  <c r="L24" i="9"/>
  <c r="K24" i="9"/>
  <c r="R24" i="9" s="1"/>
  <c r="I24" i="9"/>
  <c r="N23" i="9"/>
  <c r="L23" i="9"/>
  <c r="K23" i="9"/>
  <c r="R23" i="9"/>
  <c r="I23" i="9"/>
  <c r="N22" i="9"/>
  <c r="L22" i="9"/>
  <c r="K22" i="9"/>
  <c r="R22" i="9" s="1"/>
  <c r="I22" i="9"/>
  <c r="N21" i="9"/>
  <c r="L21" i="9"/>
  <c r="K21" i="9"/>
  <c r="R21" i="9" s="1"/>
  <c r="I21" i="9"/>
  <c r="N20" i="9"/>
  <c r="L20" i="9"/>
  <c r="K20" i="9"/>
  <c r="R20" i="9" s="1"/>
  <c r="I20" i="9"/>
  <c r="N19" i="9"/>
  <c r="L19" i="9"/>
  <c r="K19" i="9"/>
  <c r="I19" i="9"/>
  <c r="N18" i="9"/>
  <c r="L18" i="9"/>
  <c r="K18" i="9"/>
  <c r="R18" i="9"/>
  <c r="I18" i="9"/>
  <c r="N17" i="9"/>
  <c r="L17" i="9"/>
  <c r="K17" i="9"/>
  <c r="R17" i="9" s="1"/>
  <c r="I17" i="9"/>
  <c r="N16" i="9"/>
  <c r="L16" i="9"/>
  <c r="K16" i="9"/>
  <c r="I16" i="9"/>
  <c r="N15" i="9"/>
  <c r="L15" i="9"/>
  <c r="K15" i="9"/>
  <c r="I15" i="9"/>
  <c r="N14" i="9"/>
  <c r="L14" i="9"/>
  <c r="K14" i="9"/>
  <c r="R14" i="9" s="1"/>
  <c r="I14" i="9"/>
  <c r="A10" i="9"/>
  <c r="N13" i="9"/>
  <c r="L13" i="9"/>
  <c r="K13" i="9"/>
  <c r="I13" i="9"/>
  <c r="N12" i="9"/>
  <c r="L12" i="9"/>
  <c r="K12" i="9"/>
  <c r="I12" i="9"/>
  <c r="N11" i="9"/>
  <c r="L11" i="9"/>
  <c r="K11" i="9"/>
  <c r="I11" i="9"/>
  <c r="N10" i="9"/>
  <c r="L10" i="9"/>
  <c r="K10" i="9"/>
  <c r="I10" i="9"/>
  <c r="N8" i="9"/>
  <c r="L8" i="9"/>
  <c r="K8" i="9"/>
  <c r="I8" i="9"/>
  <c r="I9" i="9"/>
  <c r="I7" i="9"/>
  <c r="I6" i="9"/>
  <c r="R72" i="9"/>
  <c r="R73" i="9"/>
  <c r="R74" i="9"/>
  <c r="R75" i="9"/>
  <c r="R76" i="9"/>
  <c r="R77" i="9"/>
  <c r="R78" i="9"/>
  <c r="R79" i="9"/>
  <c r="R80" i="9"/>
  <c r="R81" i="9"/>
  <c r="R83" i="9"/>
  <c r="R84" i="9"/>
  <c r="R85" i="9"/>
  <c r="R15" i="9"/>
  <c r="R16" i="9"/>
  <c r="R82" i="9"/>
  <c r="R19" i="9"/>
  <c r="R11" i="9"/>
  <c r="R13" i="9"/>
  <c r="R10" i="9"/>
  <c r="R12" i="9"/>
  <c r="R8" i="9"/>
  <c r="L7" i="9"/>
  <c r="L9" i="9"/>
  <c r="L6" i="9"/>
  <c r="H7" i="30"/>
  <c r="I7" i="30"/>
  <c r="H8" i="30"/>
  <c r="I8" i="30"/>
  <c r="H9" i="30"/>
  <c r="I9" i="30" s="1"/>
  <c r="H10" i="30"/>
  <c r="I10" i="30"/>
  <c r="H11" i="30"/>
  <c r="I11" i="30"/>
  <c r="H12" i="30"/>
  <c r="I12" i="30"/>
  <c r="H13" i="30"/>
  <c r="I13" i="30"/>
  <c r="H14" i="30"/>
  <c r="I14" i="30"/>
  <c r="H15" i="30"/>
  <c r="I15" i="30"/>
  <c r="H16" i="30"/>
  <c r="I16" i="30"/>
  <c r="H17" i="30"/>
  <c r="I17" i="30"/>
  <c r="H18" i="30"/>
  <c r="I18" i="30"/>
  <c r="H19" i="30"/>
  <c r="I19" i="30"/>
  <c r="H20" i="30"/>
  <c r="I20" i="30"/>
  <c r="H21" i="30"/>
  <c r="I21" i="30"/>
  <c r="H22" i="30"/>
  <c r="I22" i="30"/>
  <c r="H23" i="30"/>
  <c r="I23" i="30"/>
  <c r="H24" i="30"/>
  <c r="I24" i="30"/>
  <c r="H25" i="30"/>
  <c r="I25" i="30" s="1"/>
  <c r="H7" i="15"/>
  <c r="H8" i="15"/>
  <c r="H9" i="15"/>
  <c r="H10" i="15"/>
  <c r="H11" i="15"/>
  <c r="H12" i="15"/>
  <c r="H13" i="15"/>
  <c r="H14" i="15"/>
  <c r="H15" i="15"/>
  <c r="H16" i="15"/>
  <c r="H17" i="15"/>
  <c r="H18" i="15"/>
  <c r="H19" i="15"/>
  <c r="H20" i="15"/>
  <c r="H21" i="15"/>
  <c r="H22" i="15"/>
  <c r="H23" i="15"/>
  <c r="H24" i="15"/>
  <c r="H25" i="15"/>
  <c r="H26" i="15"/>
  <c r="L7" i="15"/>
  <c r="K8" i="15"/>
  <c r="L8" i="15"/>
  <c r="K9" i="15"/>
  <c r="M9" i="15" s="1"/>
  <c r="L9" i="15"/>
  <c r="K10" i="15"/>
  <c r="L10" i="15"/>
  <c r="K11" i="15"/>
  <c r="M11" i="15" s="1"/>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7" i="15"/>
  <c r="I8" i="15"/>
  <c r="I9" i="15"/>
  <c r="I10" i="15"/>
  <c r="I11" i="15"/>
  <c r="I12" i="15"/>
  <c r="I13" i="15"/>
  <c r="I14" i="15"/>
  <c r="I15" i="15"/>
  <c r="I16" i="15"/>
  <c r="I17" i="15"/>
  <c r="I18" i="15"/>
  <c r="I19" i="15"/>
  <c r="I20" i="15"/>
  <c r="I21" i="15"/>
  <c r="I22" i="15"/>
  <c r="I23" i="15"/>
  <c r="I24" i="15"/>
  <c r="I25" i="15"/>
  <c r="I26" i="15"/>
  <c r="I7" i="15"/>
  <c r="D7" i="15"/>
  <c r="D8" i="15"/>
  <c r="F8" i="15" s="1"/>
  <c r="C8" i="31" s="1"/>
  <c r="E8" i="36" s="1"/>
  <c r="D9" i="15"/>
  <c r="D10" i="15"/>
  <c r="F10" i="15" s="1"/>
  <c r="C10" i="31" s="1"/>
  <c r="D11" i="15"/>
  <c r="E11" i="15" s="1"/>
  <c r="C22" i="9" s="1"/>
  <c r="D12" i="15"/>
  <c r="D13" i="15"/>
  <c r="D14" i="15"/>
  <c r="D15" i="15"/>
  <c r="E15" i="15" s="1"/>
  <c r="C38" i="9" s="1"/>
  <c r="D16" i="15"/>
  <c r="D17" i="15"/>
  <c r="D18" i="15"/>
  <c r="D19" i="15"/>
  <c r="D20" i="15"/>
  <c r="D21" i="15"/>
  <c r="D22" i="15"/>
  <c r="D23" i="15"/>
  <c r="F23" i="15" s="1"/>
  <c r="D24" i="15"/>
  <c r="D25" i="15"/>
  <c r="D26" i="15"/>
  <c r="M7" i="15"/>
  <c r="E23" i="15"/>
  <c r="C23" i="36" s="1"/>
  <c r="E26" i="15"/>
  <c r="C26" i="36" s="1"/>
  <c r="E22" i="15"/>
  <c r="E18" i="15"/>
  <c r="C50" i="9" s="1"/>
  <c r="E14" i="15"/>
  <c r="C34" i="9"/>
  <c r="E10" i="15"/>
  <c r="C10" i="36" s="1"/>
  <c r="E24" i="15"/>
  <c r="C74" i="9" s="1"/>
  <c r="E20" i="15"/>
  <c r="C58" i="9"/>
  <c r="E16" i="15"/>
  <c r="E12" i="15"/>
  <c r="E17" i="15"/>
  <c r="C46" i="9" s="1"/>
  <c r="C20" i="36"/>
  <c r="C14" i="36"/>
  <c r="M10" i="15"/>
  <c r="D10" i="36" s="1"/>
  <c r="M19" i="15"/>
  <c r="M15" i="15"/>
  <c r="M23" i="15"/>
  <c r="M16" i="15"/>
  <c r="D42" i="9" s="1"/>
  <c r="M25" i="15"/>
  <c r="M21" i="15"/>
  <c r="M17" i="15"/>
  <c r="M13" i="15"/>
  <c r="D13" i="36" s="1"/>
  <c r="E7" i="30"/>
  <c r="B8" i="31" s="1"/>
  <c r="E8" i="30"/>
  <c r="B14" i="9" s="1"/>
  <c r="E9" i="30"/>
  <c r="E10" i="30"/>
  <c r="B11" i="31" s="1"/>
  <c r="E11" i="30"/>
  <c r="E12" i="30"/>
  <c r="E13" i="30"/>
  <c r="E14" i="30"/>
  <c r="E15" i="30"/>
  <c r="E16" i="30"/>
  <c r="E17" i="30"/>
  <c r="E18" i="30"/>
  <c r="E19" i="30"/>
  <c r="E20" i="30"/>
  <c r="E21" i="30"/>
  <c r="E22" i="30"/>
  <c r="E23" i="30"/>
  <c r="E24" i="30"/>
  <c r="E25" i="30"/>
  <c r="E6" i="30"/>
  <c r="B7" i="15" s="1"/>
  <c r="D16" i="36"/>
  <c r="C22" i="36"/>
  <c r="C66" i="9"/>
  <c r="C70" i="9"/>
  <c r="D17" i="36"/>
  <c r="D46" i="9"/>
  <c r="D15" i="36"/>
  <c r="D38" i="9"/>
  <c r="C12" i="36"/>
  <c r="C26" i="9"/>
  <c r="D11" i="36"/>
  <c r="D19" i="36"/>
  <c r="D54" i="9"/>
  <c r="C17" i="36"/>
  <c r="D25" i="36"/>
  <c r="D78" i="9"/>
  <c r="D23" i="36"/>
  <c r="D70" i="9"/>
  <c r="C18" i="36"/>
  <c r="D18" i="9"/>
  <c r="C82" i="9"/>
  <c r="C24" i="36"/>
  <c r="N19" i="15"/>
  <c r="D19" i="31"/>
  <c r="F19" i="36" s="1"/>
  <c r="N17" i="15"/>
  <c r="D17" i="31" s="1"/>
  <c r="N15" i="15"/>
  <c r="D15" i="31" s="1"/>
  <c r="N25" i="15"/>
  <c r="D25" i="31" s="1"/>
  <c r="N23" i="15"/>
  <c r="D23" i="31" s="1"/>
  <c r="N16" i="15"/>
  <c r="D16" i="31" s="1"/>
  <c r="F16" i="36" s="1"/>
  <c r="A26" i="36"/>
  <c r="A25" i="36"/>
  <c r="A24" i="36"/>
  <c r="A23" i="36"/>
  <c r="A22" i="36"/>
  <c r="A21" i="36"/>
  <c r="A20" i="36"/>
  <c r="A19" i="36"/>
  <c r="A18" i="36"/>
  <c r="A17" i="36"/>
  <c r="A16" i="36"/>
  <c r="A15" i="36"/>
  <c r="A14" i="36"/>
  <c r="A13" i="36"/>
  <c r="A12" i="36"/>
  <c r="A11" i="36"/>
  <c r="A10" i="36"/>
  <c r="A9" i="36"/>
  <c r="A8" i="36"/>
  <c r="A7" i="36"/>
  <c r="A26" i="35"/>
  <c r="A25" i="35"/>
  <c r="A24" i="35"/>
  <c r="A23" i="35"/>
  <c r="A22" i="35"/>
  <c r="A21" i="35"/>
  <c r="A20" i="35"/>
  <c r="A19" i="35"/>
  <c r="A18" i="35"/>
  <c r="A17" i="35"/>
  <c r="A16" i="35"/>
  <c r="A15" i="35"/>
  <c r="A14" i="35"/>
  <c r="A13" i="35"/>
  <c r="A12" i="35"/>
  <c r="A11" i="35"/>
  <c r="A10" i="35"/>
  <c r="A9" i="35"/>
  <c r="A8" i="35"/>
  <c r="A7" i="35"/>
  <c r="N6" i="9"/>
  <c r="N7" i="9"/>
  <c r="N9" i="9"/>
  <c r="A6" i="9"/>
  <c r="K7" i="9"/>
  <c r="K9" i="9"/>
  <c r="K6" i="9"/>
  <c r="R6" i="9" s="1"/>
  <c r="R9" i="9"/>
  <c r="F15" i="36"/>
  <c r="F17" i="36"/>
  <c r="F23" i="36"/>
  <c r="F25" i="36"/>
  <c r="F11" i="15"/>
  <c r="C11" i="31" s="1"/>
  <c r="E11" i="36" s="1"/>
  <c r="F12" i="15"/>
  <c r="C12" i="31"/>
  <c r="F14" i="15"/>
  <c r="C14" i="31" s="1"/>
  <c r="E14" i="31" s="1"/>
  <c r="G14" i="36" s="1"/>
  <c r="F15" i="15"/>
  <c r="C15" i="31" s="1"/>
  <c r="E15" i="31" s="1"/>
  <c r="G15" i="36" s="1"/>
  <c r="F16" i="15"/>
  <c r="C16" i="31" s="1"/>
  <c r="F17" i="15"/>
  <c r="C17" i="31" s="1"/>
  <c r="E17" i="31" s="1"/>
  <c r="G17" i="36" s="1"/>
  <c r="F18" i="15"/>
  <c r="F20" i="15"/>
  <c r="C20" i="31"/>
  <c r="E20" i="31" s="1"/>
  <c r="G20" i="36" s="1"/>
  <c r="F22" i="15"/>
  <c r="C22" i="31"/>
  <c r="C23" i="31"/>
  <c r="E23" i="31" s="1"/>
  <c r="G23" i="36" s="1"/>
  <c r="F24" i="15"/>
  <c r="C24" i="31"/>
  <c r="F26" i="15"/>
  <c r="C26" i="31"/>
  <c r="C18" i="31"/>
  <c r="E18" i="36" s="1"/>
  <c r="E24" i="31"/>
  <c r="G24" i="36" s="1"/>
  <c r="E24" i="36"/>
  <c r="E16" i="31"/>
  <c r="G16" i="36" s="1"/>
  <c r="E16" i="36"/>
  <c r="E22" i="31"/>
  <c r="G22" i="36" s="1"/>
  <c r="E22" i="36"/>
  <c r="E26" i="31"/>
  <c r="G26" i="36" s="1"/>
  <c r="E26" i="36"/>
  <c r="E12" i="31"/>
  <c r="G12" i="36" s="1"/>
  <c r="E12" i="36"/>
  <c r="A8" i="31"/>
  <c r="A7" i="31"/>
  <c r="A9" i="31"/>
  <c r="A10" i="31"/>
  <c r="A11" i="31"/>
  <c r="A12" i="31"/>
  <c r="A13" i="31"/>
  <c r="A14" i="31"/>
  <c r="A15" i="31"/>
  <c r="A16" i="31"/>
  <c r="A17" i="31"/>
  <c r="A18" i="31"/>
  <c r="A19" i="31"/>
  <c r="A20" i="31"/>
  <c r="A21" i="31"/>
  <c r="A22" i="31"/>
  <c r="A23" i="31"/>
  <c r="A24" i="31"/>
  <c r="A25" i="31"/>
  <c r="A26" i="31"/>
  <c r="A15" i="15"/>
  <c r="A16" i="15"/>
  <c r="A17" i="15"/>
  <c r="A18" i="15"/>
  <c r="A19" i="15"/>
  <c r="A20" i="15"/>
  <c r="A21" i="15"/>
  <c r="A22" i="15"/>
  <c r="A23" i="15"/>
  <c r="A24" i="15"/>
  <c r="A25" i="15"/>
  <c r="A26" i="15"/>
  <c r="A14" i="15"/>
  <c r="A13" i="15"/>
  <c r="A12" i="15"/>
  <c r="A11" i="15"/>
  <c r="A10" i="15"/>
  <c r="A9" i="15"/>
  <c r="A8" i="15"/>
  <c r="A7" i="15"/>
  <c r="N10" i="15" l="1"/>
  <c r="D10" i="31" s="1"/>
  <c r="F10" i="36" s="1"/>
  <c r="E10" i="31"/>
  <c r="G10" i="36" s="1"/>
  <c r="E10" i="36"/>
  <c r="C18" i="9"/>
  <c r="S18" i="9" s="1"/>
  <c r="S19" i="9" s="1"/>
  <c r="S20" i="9" s="1"/>
  <c r="S21" i="9" s="1"/>
  <c r="E8" i="15"/>
  <c r="S22" i="9"/>
  <c r="S23" i="9" s="1"/>
  <c r="S24" i="9" s="1"/>
  <c r="S38" i="9"/>
  <c r="S39" i="9" s="1"/>
  <c r="S40" i="9" s="1"/>
  <c r="S41" i="9" s="1"/>
  <c r="S34" i="9"/>
  <c r="S35" i="9" s="1"/>
  <c r="S36" i="9" s="1"/>
  <c r="S74" i="9"/>
  <c r="S58" i="9"/>
  <c r="S59" i="9" s="1"/>
  <c r="S60" i="9" s="1"/>
  <c r="S46" i="9"/>
  <c r="S47" i="9" s="1"/>
  <c r="S48" i="9" s="1"/>
  <c r="S49" i="9" s="1"/>
  <c r="T42" i="9"/>
  <c r="T43" i="9" s="1"/>
  <c r="T44" i="9" s="1"/>
  <c r="S70" i="9"/>
  <c r="S71" i="9" s="1"/>
  <c r="S72" i="9" s="1"/>
  <c r="S73" i="9" s="1"/>
  <c r="T54" i="9"/>
  <c r="T55" i="9" s="1"/>
  <c r="T56" i="9" s="1"/>
  <c r="T57" i="9" s="1"/>
  <c r="T78" i="9"/>
  <c r="T79" i="9" s="1"/>
  <c r="T80" i="9" s="1"/>
  <c r="T81" i="9" s="1"/>
  <c r="T70" i="9"/>
  <c r="T71" i="9" s="1"/>
  <c r="T72" i="9" s="1"/>
  <c r="T73" i="9" s="1"/>
  <c r="T18" i="9"/>
  <c r="T19" i="9" s="1"/>
  <c r="T20" i="9" s="1"/>
  <c r="T21" i="9" s="1"/>
  <c r="S82" i="9"/>
  <c r="S83" i="9" s="1"/>
  <c r="S84" i="9" s="1"/>
  <c r="S85" i="9" s="1"/>
  <c r="S28" i="9"/>
  <c r="S61" i="9"/>
  <c r="H20" i="36" s="1"/>
  <c r="J20" i="36" s="1"/>
  <c r="L20" i="36" s="1"/>
  <c r="N20" i="36" s="1"/>
  <c r="M20" i="36" s="1"/>
  <c r="P20" i="36" s="1"/>
  <c r="M22" i="15"/>
  <c r="M14" i="15"/>
  <c r="M18" i="15"/>
  <c r="M20" i="15"/>
  <c r="D58" i="9" s="1"/>
  <c r="T58" i="9" s="1"/>
  <c r="T59" i="9" s="1"/>
  <c r="T60" i="9" s="1"/>
  <c r="T61" i="9" s="1"/>
  <c r="M24" i="15"/>
  <c r="D74" i="9" s="1"/>
  <c r="T74" i="9" s="1"/>
  <c r="T75" i="9" s="1"/>
  <c r="T76" i="9" s="1"/>
  <c r="T77" i="9" s="1"/>
  <c r="M26" i="15"/>
  <c r="B18" i="9"/>
  <c r="B10" i="36"/>
  <c r="B10" i="15"/>
  <c r="B10" i="35"/>
  <c r="B10" i="31"/>
  <c r="B26" i="9"/>
  <c r="B12" i="31"/>
  <c r="B12" i="15"/>
  <c r="B12" i="36"/>
  <c r="B12" i="35"/>
  <c r="B13" i="31"/>
  <c r="B13" i="15"/>
  <c r="B34" i="9"/>
  <c r="B14" i="31"/>
  <c r="B14" i="36"/>
  <c r="B14" i="15"/>
  <c r="B14" i="35"/>
  <c r="B15" i="31"/>
  <c r="B15" i="15"/>
  <c r="B42" i="9"/>
  <c r="B16" i="31"/>
  <c r="B16" i="36"/>
  <c r="B16" i="15"/>
  <c r="B16" i="35"/>
  <c r="B17" i="31"/>
  <c r="B17" i="15"/>
  <c r="B50" i="9"/>
  <c r="B18" i="36"/>
  <c r="B18" i="31"/>
  <c r="B18" i="35"/>
  <c r="B18" i="15"/>
  <c r="B19" i="31"/>
  <c r="B19" i="15"/>
  <c r="B58" i="9"/>
  <c r="B20" i="31"/>
  <c r="B20" i="35"/>
  <c r="B20" i="15"/>
  <c r="B20" i="36"/>
  <c r="B21" i="31"/>
  <c r="B21" i="15"/>
  <c r="B66" i="9"/>
  <c r="B22" i="36"/>
  <c r="B22" i="31"/>
  <c r="B22" i="35"/>
  <c r="B22" i="15"/>
  <c r="B23" i="31"/>
  <c r="B23" i="15"/>
  <c r="B74" i="9"/>
  <c r="B24" i="36"/>
  <c r="B24" i="31"/>
  <c r="B24" i="35"/>
  <c r="B24" i="15"/>
  <c r="B25" i="31"/>
  <c r="B25" i="15"/>
  <c r="B82" i="9"/>
  <c r="B26" i="36"/>
  <c r="B26" i="31"/>
  <c r="B26" i="15"/>
  <c r="B26" i="35"/>
  <c r="D22" i="36"/>
  <c r="N22" i="15"/>
  <c r="D22" i="31" s="1"/>
  <c r="F22" i="36" s="1"/>
  <c r="D66" i="9"/>
  <c r="T66" i="9" s="1"/>
  <c r="T67" i="9" s="1"/>
  <c r="T68" i="9" s="1"/>
  <c r="T69" i="9" s="1"/>
  <c r="B78" i="9"/>
  <c r="B25" i="36"/>
  <c r="B25" i="35"/>
  <c r="B70" i="9"/>
  <c r="B23" i="36"/>
  <c r="B23" i="35"/>
  <c r="B62" i="9"/>
  <c r="B21" i="36"/>
  <c r="B21" i="35"/>
  <c r="B54" i="9"/>
  <c r="B19" i="36"/>
  <c r="B19" i="35"/>
  <c r="B46" i="9"/>
  <c r="B17" i="36"/>
  <c r="B17" i="35"/>
  <c r="B38" i="9"/>
  <c r="B15" i="36"/>
  <c r="B15" i="35"/>
  <c r="B30" i="9"/>
  <c r="B13" i="36"/>
  <c r="B13" i="35"/>
  <c r="B22" i="9"/>
  <c r="B11" i="36"/>
  <c r="B11" i="35"/>
  <c r="D62" i="9"/>
  <c r="T62" i="9" s="1"/>
  <c r="T63" i="9" s="1"/>
  <c r="T64" i="9" s="1"/>
  <c r="T65" i="9" s="1"/>
  <c r="N21" i="15"/>
  <c r="D21" i="31" s="1"/>
  <c r="F21" i="36" s="1"/>
  <c r="C42" i="9"/>
  <c r="S42" i="9" s="1"/>
  <c r="C16" i="36"/>
  <c r="D7" i="36"/>
  <c r="N7" i="15"/>
  <c r="D7" i="31" s="1"/>
  <c r="F7" i="36" s="1"/>
  <c r="D6" i="9"/>
  <c r="T6" i="9" s="1"/>
  <c r="T7" i="9" s="1"/>
  <c r="T8" i="9" s="1"/>
  <c r="T9" i="9" s="1"/>
  <c r="E25" i="15"/>
  <c r="F25" i="15"/>
  <c r="C25" i="31" s="1"/>
  <c r="E21" i="15"/>
  <c r="F21" i="15"/>
  <c r="C21" i="31" s="1"/>
  <c r="E19" i="15"/>
  <c r="F19" i="15"/>
  <c r="C19" i="31" s="1"/>
  <c r="E13" i="15"/>
  <c r="F13" i="15"/>
  <c r="C13" i="31" s="1"/>
  <c r="E9" i="15"/>
  <c r="C14" i="9" s="1"/>
  <c r="S14" i="9" s="1"/>
  <c r="S15" i="9" s="1"/>
  <c r="S16" i="9" s="1"/>
  <c r="S17" i="9" s="1"/>
  <c r="U14" i="9" s="1"/>
  <c r="F9" i="15"/>
  <c r="C9" i="31" s="1"/>
  <c r="E9" i="36" s="1"/>
  <c r="E7" i="15"/>
  <c r="F7" i="15"/>
  <c r="C7" i="31" s="1"/>
  <c r="D22" i="9"/>
  <c r="T22" i="9" s="1"/>
  <c r="T23" i="9" s="1"/>
  <c r="T24" i="9" s="1"/>
  <c r="N11" i="15"/>
  <c r="D11" i="31" s="1"/>
  <c r="F11" i="36" s="1"/>
  <c r="D82" i="9"/>
  <c r="T82" i="9" s="1"/>
  <c r="T83" i="9" s="1"/>
  <c r="T84" i="9" s="1"/>
  <c r="T85" i="9" s="1"/>
  <c r="N26" i="15"/>
  <c r="D26" i="31" s="1"/>
  <c r="F26" i="36" s="1"/>
  <c r="D24" i="36"/>
  <c r="N24" i="15"/>
  <c r="D24" i="31" s="1"/>
  <c r="F24" i="36" s="1"/>
  <c r="D20" i="36"/>
  <c r="N20" i="15"/>
  <c r="D20" i="31" s="1"/>
  <c r="F20" i="36" s="1"/>
  <c r="D14" i="36"/>
  <c r="N14" i="15"/>
  <c r="D14" i="31" s="1"/>
  <c r="F14" i="36" s="1"/>
  <c r="M12" i="15"/>
  <c r="M8" i="15"/>
  <c r="S25" i="9"/>
  <c r="T25" i="9"/>
  <c r="S29" i="9"/>
  <c r="T41" i="9"/>
  <c r="T45" i="9"/>
  <c r="T49" i="9"/>
  <c r="S53" i="9"/>
  <c r="S69" i="9"/>
  <c r="B11" i="15"/>
  <c r="E18" i="31"/>
  <c r="G18" i="36" s="1"/>
  <c r="E11" i="31"/>
  <c r="G11" i="36" s="1"/>
  <c r="E23" i="36"/>
  <c r="E20" i="36"/>
  <c r="E17" i="36"/>
  <c r="N13" i="15"/>
  <c r="D13" i="31" s="1"/>
  <c r="F13" i="36" s="1"/>
  <c r="N18" i="15"/>
  <c r="D18" i="31" s="1"/>
  <c r="F18" i="36" s="1"/>
  <c r="D26" i="36"/>
  <c r="D34" i="9"/>
  <c r="T34" i="9" s="1"/>
  <c r="T35" i="9" s="1"/>
  <c r="T36" i="9" s="1"/>
  <c r="T37" i="9" s="1"/>
  <c r="D21" i="36"/>
  <c r="D30" i="9"/>
  <c r="T30" i="9" s="1"/>
  <c r="T31" i="9" s="1"/>
  <c r="T32" i="9" s="1"/>
  <c r="T33" i="9" s="1"/>
  <c r="C11" i="36"/>
  <c r="S37" i="9"/>
  <c r="R7" i="9"/>
  <c r="S43" i="9"/>
  <c r="S44" i="9" s="1"/>
  <c r="S45" i="9" s="1"/>
  <c r="S75" i="9"/>
  <c r="S76" i="9" s="1"/>
  <c r="S77" i="9" s="1"/>
  <c r="D9" i="36"/>
  <c r="D14" i="9"/>
  <c r="T14" i="9" s="1"/>
  <c r="T15" i="9" s="1"/>
  <c r="T16" i="9" s="1"/>
  <c r="T17" i="9" s="1"/>
  <c r="N9" i="15"/>
  <c r="D9" i="31" s="1"/>
  <c r="H15" i="36"/>
  <c r="J15" i="36" s="1"/>
  <c r="L15" i="36" s="1"/>
  <c r="N15" i="36" s="1"/>
  <c r="M15" i="36" s="1"/>
  <c r="P15" i="36" s="1"/>
  <c r="C15" i="35"/>
  <c r="E15" i="35" s="1"/>
  <c r="G15" i="35" s="1"/>
  <c r="U38" i="9"/>
  <c r="E15" i="36"/>
  <c r="C15" i="36"/>
  <c r="U34" i="9"/>
  <c r="H14" i="36"/>
  <c r="J14" i="36" s="1"/>
  <c r="L14" i="36" s="1"/>
  <c r="N14" i="36" s="1"/>
  <c r="M14" i="36" s="1"/>
  <c r="P14" i="36" s="1"/>
  <c r="C14" i="35"/>
  <c r="E14" i="35" s="1"/>
  <c r="G14" i="35" s="1"/>
  <c r="E14" i="36"/>
  <c r="B9" i="31"/>
  <c r="B9" i="36"/>
  <c r="B9" i="15"/>
  <c r="B9" i="35"/>
  <c r="B8" i="15"/>
  <c r="B8" i="36"/>
  <c r="B8" i="35"/>
  <c r="B10" i="9"/>
  <c r="B6" i="9"/>
  <c r="B7" i="35"/>
  <c r="B7" i="31"/>
  <c r="B7" i="36"/>
  <c r="C10" i="9" l="1"/>
  <c r="S10" i="9" s="1"/>
  <c r="S11" i="9" s="1"/>
  <c r="S12" i="9" s="1"/>
  <c r="S13" i="9" s="1"/>
  <c r="C8" i="35" s="1"/>
  <c r="E8" i="35" s="1"/>
  <c r="C8" i="36"/>
  <c r="U70" i="9"/>
  <c r="H23" i="36"/>
  <c r="J23" i="36" s="1"/>
  <c r="L23" i="36" s="1"/>
  <c r="N23" i="36" s="1"/>
  <c r="M23" i="36" s="1"/>
  <c r="P23" i="36" s="1"/>
  <c r="C23" i="35"/>
  <c r="E23" i="35" s="1"/>
  <c r="G23" i="35" s="1"/>
  <c r="V78" i="9"/>
  <c r="I25" i="36"/>
  <c r="K25" i="36" s="1"/>
  <c r="D25" i="35"/>
  <c r="F25" i="35" s="1"/>
  <c r="V70" i="9"/>
  <c r="I23" i="36"/>
  <c r="K23" i="36" s="1"/>
  <c r="D23" i="35"/>
  <c r="F23" i="35" s="1"/>
  <c r="V18" i="9"/>
  <c r="I10" i="36"/>
  <c r="K10" i="36" s="1"/>
  <c r="D10" i="35"/>
  <c r="F10" i="35" s="1"/>
  <c r="U82" i="9"/>
  <c r="H26" i="36"/>
  <c r="J26" i="36" s="1"/>
  <c r="L26" i="36" s="1"/>
  <c r="N26" i="36" s="1"/>
  <c r="M26" i="36" s="1"/>
  <c r="P26" i="36" s="1"/>
  <c r="C26" i="35"/>
  <c r="E26" i="35" s="1"/>
  <c r="G26" i="35" s="1"/>
  <c r="V58" i="9"/>
  <c r="I20" i="36"/>
  <c r="K20" i="36" s="1"/>
  <c r="D20" i="35"/>
  <c r="F20" i="35" s="1"/>
  <c r="V74" i="9"/>
  <c r="I24" i="36"/>
  <c r="K24" i="36" s="1"/>
  <c r="D24" i="35"/>
  <c r="F24" i="35" s="1"/>
  <c r="E9" i="31"/>
  <c r="G9" i="36" s="1"/>
  <c r="C20" i="35"/>
  <c r="E20" i="35" s="1"/>
  <c r="G20" i="35" s="1"/>
  <c r="U58" i="9"/>
  <c r="D18" i="36"/>
  <c r="D50" i="9"/>
  <c r="T50" i="9" s="1"/>
  <c r="T51" i="9" s="1"/>
  <c r="T52" i="9" s="1"/>
  <c r="T53" i="9" s="1"/>
  <c r="D7" i="35"/>
  <c r="V6" i="9"/>
  <c r="C9" i="36"/>
  <c r="H9" i="36"/>
  <c r="J9" i="36" s="1"/>
  <c r="C9" i="35"/>
  <c r="E9" i="35" s="1"/>
  <c r="V34" i="9"/>
  <c r="I14" i="36"/>
  <c r="K14" i="36" s="1"/>
  <c r="D14" i="35"/>
  <c r="F14" i="35" s="1"/>
  <c r="V30" i="9"/>
  <c r="I13" i="36"/>
  <c r="K13" i="36" s="1"/>
  <c r="D13" i="35"/>
  <c r="F13" i="35" s="1"/>
  <c r="H8" i="36"/>
  <c r="J8" i="36" s="1"/>
  <c r="U74" i="9"/>
  <c r="C24" i="35"/>
  <c r="E24" i="35" s="1"/>
  <c r="G24" i="35" s="1"/>
  <c r="H24" i="36"/>
  <c r="J24" i="36" s="1"/>
  <c r="L24" i="36" s="1"/>
  <c r="N24" i="36" s="1"/>
  <c r="M24" i="36" s="1"/>
  <c r="P24" i="36" s="1"/>
  <c r="V54" i="9"/>
  <c r="I19" i="36"/>
  <c r="K19" i="36" s="1"/>
  <c r="D19" i="35"/>
  <c r="F19" i="35" s="1"/>
  <c r="V62" i="9"/>
  <c r="I21" i="36"/>
  <c r="K21" i="36" s="1"/>
  <c r="D21" i="35"/>
  <c r="F21" i="35" s="1"/>
  <c r="V46" i="9"/>
  <c r="I17" i="36"/>
  <c r="K17" i="36" s="1"/>
  <c r="D17" i="35"/>
  <c r="F17" i="35" s="1"/>
  <c r="U42" i="9"/>
  <c r="H16" i="36"/>
  <c r="J16" i="36" s="1"/>
  <c r="L16" i="36" s="1"/>
  <c r="N16" i="36" s="1"/>
  <c r="M16" i="36" s="1"/>
  <c r="P16" i="36" s="1"/>
  <c r="C16" i="35"/>
  <c r="E16" i="35" s="1"/>
  <c r="G16" i="35" s="1"/>
  <c r="U26" i="9"/>
  <c r="H12" i="36"/>
  <c r="J12" i="36" s="1"/>
  <c r="L12" i="36" s="1"/>
  <c r="N12" i="36" s="1"/>
  <c r="M12" i="36" s="1"/>
  <c r="P12" i="36" s="1"/>
  <c r="C12" i="35"/>
  <c r="E12" i="35" s="1"/>
  <c r="G12" i="35" s="1"/>
  <c r="V22" i="9"/>
  <c r="I11" i="36"/>
  <c r="K11" i="36" s="1"/>
  <c r="D11" i="35"/>
  <c r="F11" i="35" s="1"/>
  <c r="U18" i="9"/>
  <c r="H10" i="36"/>
  <c r="J10" i="36" s="1"/>
  <c r="L10" i="36" s="1"/>
  <c r="N10" i="36" s="1"/>
  <c r="M10" i="36" s="1"/>
  <c r="P10" i="36" s="1"/>
  <c r="C10" i="35"/>
  <c r="E10" i="35" s="1"/>
  <c r="G10" i="35" s="1"/>
  <c r="D8" i="36"/>
  <c r="D10" i="9"/>
  <c r="T10" i="9" s="1"/>
  <c r="T11" i="9" s="1"/>
  <c r="T12" i="9" s="1"/>
  <c r="T13" i="9" s="1"/>
  <c r="N8" i="15"/>
  <c r="D8" i="31" s="1"/>
  <c r="M10" i="31" s="1"/>
  <c r="G10" i="37" s="1"/>
  <c r="E7" i="36"/>
  <c r="E7" i="31"/>
  <c r="G7" i="36" s="1"/>
  <c r="E13" i="31"/>
  <c r="G13" i="36" s="1"/>
  <c r="E13" i="36"/>
  <c r="E19" i="36"/>
  <c r="E19" i="31"/>
  <c r="G19" i="36" s="1"/>
  <c r="E21" i="31"/>
  <c r="G21" i="36" s="1"/>
  <c r="E21" i="36"/>
  <c r="E25" i="31"/>
  <c r="G25" i="36" s="1"/>
  <c r="E25" i="36"/>
  <c r="U66" i="9"/>
  <c r="H22" i="36"/>
  <c r="J22" i="36" s="1"/>
  <c r="L22" i="36" s="1"/>
  <c r="N22" i="36" s="1"/>
  <c r="M22" i="36" s="1"/>
  <c r="P22" i="36" s="1"/>
  <c r="C22" i="35"/>
  <c r="E22" i="35" s="1"/>
  <c r="G22" i="35" s="1"/>
  <c r="U50" i="9"/>
  <c r="H18" i="36"/>
  <c r="J18" i="36" s="1"/>
  <c r="L18" i="36" s="1"/>
  <c r="N18" i="36" s="1"/>
  <c r="M18" i="36" s="1"/>
  <c r="P18" i="36" s="1"/>
  <c r="C18" i="35"/>
  <c r="E18" i="35" s="1"/>
  <c r="G18" i="35" s="1"/>
  <c r="U46" i="9"/>
  <c r="C17" i="35"/>
  <c r="E17" i="35" s="1"/>
  <c r="G17" i="35" s="1"/>
  <c r="H17" i="36"/>
  <c r="J17" i="36" s="1"/>
  <c r="L17" i="36" s="1"/>
  <c r="N17" i="36" s="1"/>
  <c r="M17" i="36" s="1"/>
  <c r="P17" i="36" s="1"/>
  <c r="V42" i="9"/>
  <c r="I16" i="36"/>
  <c r="K16" i="36" s="1"/>
  <c r="D16" i="35"/>
  <c r="F16" i="35" s="1"/>
  <c r="V38" i="9"/>
  <c r="I15" i="36"/>
  <c r="K15" i="36" s="1"/>
  <c r="D15" i="35"/>
  <c r="F15" i="35" s="1"/>
  <c r="U22" i="9"/>
  <c r="H11" i="36"/>
  <c r="J11" i="36" s="1"/>
  <c r="L11" i="36" s="1"/>
  <c r="N11" i="36" s="1"/>
  <c r="M11" i="36" s="1"/>
  <c r="P11" i="36" s="1"/>
  <c r="C11" i="35"/>
  <c r="E11" i="35" s="1"/>
  <c r="G11" i="35" s="1"/>
  <c r="N12" i="15"/>
  <c r="D12" i="31" s="1"/>
  <c r="F12" i="36" s="1"/>
  <c r="D12" i="36"/>
  <c r="D26" i="9"/>
  <c r="T26" i="9" s="1"/>
  <c r="T27" i="9" s="1"/>
  <c r="T28" i="9" s="1"/>
  <c r="T29" i="9" s="1"/>
  <c r="V82" i="9"/>
  <c r="I26" i="36"/>
  <c r="K26" i="36" s="1"/>
  <c r="D26" i="35"/>
  <c r="F26" i="35" s="1"/>
  <c r="C7" i="36"/>
  <c r="C6" i="9"/>
  <c r="S6" i="9" s="1"/>
  <c r="S7" i="9" s="1"/>
  <c r="S8" i="9" s="1"/>
  <c r="S9" i="9" s="1"/>
  <c r="C13" i="36"/>
  <c r="C30" i="9"/>
  <c r="S30" i="9" s="1"/>
  <c r="S31" i="9" s="1"/>
  <c r="S32" i="9" s="1"/>
  <c r="S33" i="9" s="1"/>
  <c r="C54" i="9"/>
  <c r="S54" i="9" s="1"/>
  <c r="S55" i="9" s="1"/>
  <c r="S56" i="9" s="1"/>
  <c r="S57" i="9" s="1"/>
  <c r="C19" i="36"/>
  <c r="C62" i="9"/>
  <c r="S62" i="9" s="1"/>
  <c r="S63" i="9" s="1"/>
  <c r="S64" i="9" s="1"/>
  <c r="S65" i="9" s="1"/>
  <c r="C21" i="36"/>
  <c r="C78" i="9"/>
  <c r="S78" i="9" s="1"/>
  <c r="S79" i="9" s="1"/>
  <c r="S80" i="9" s="1"/>
  <c r="S81" i="9" s="1"/>
  <c r="C25" i="36"/>
  <c r="V66" i="9"/>
  <c r="I22" i="36"/>
  <c r="K22" i="36" s="1"/>
  <c r="D22" i="35"/>
  <c r="F22" i="35" s="1"/>
  <c r="V14" i="9"/>
  <c r="D9" i="35"/>
  <c r="F9" i="35" s="1"/>
  <c r="I9" i="36"/>
  <c r="K9" i="36" s="1"/>
  <c r="F9" i="36"/>
  <c r="U10" i="9" l="1"/>
  <c r="V50" i="9"/>
  <c r="D18" i="35"/>
  <c r="F18" i="35" s="1"/>
  <c r="I18" i="36"/>
  <c r="K18" i="36" s="1"/>
  <c r="F7" i="35"/>
  <c r="K7" i="36" s="1"/>
  <c r="I7" i="36"/>
  <c r="G9" i="35"/>
  <c r="L9" i="36"/>
  <c r="N9" i="36" s="1"/>
  <c r="M9" i="36" s="1"/>
  <c r="P9" i="36" s="1"/>
  <c r="U62" i="9"/>
  <c r="H21" i="36"/>
  <c r="J21" i="36" s="1"/>
  <c r="L21" i="36" s="1"/>
  <c r="N21" i="36" s="1"/>
  <c r="M21" i="36" s="1"/>
  <c r="P21" i="36" s="1"/>
  <c r="C21" i="35"/>
  <c r="E21" i="35" s="1"/>
  <c r="G21" i="35" s="1"/>
  <c r="V26" i="9"/>
  <c r="I12" i="36"/>
  <c r="K12" i="36" s="1"/>
  <c r="D12" i="35"/>
  <c r="F12" i="35" s="1"/>
  <c r="V10" i="9"/>
  <c r="I8" i="36"/>
  <c r="K8" i="36" s="1"/>
  <c r="L8" i="36" s="1"/>
  <c r="N8" i="36" s="1"/>
  <c r="M8" i="36" s="1"/>
  <c r="P8" i="36" s="1"/>
  <c r="D8" i="35"/>
  <c r="F8" i="35" s="1"/>
  <c r="G8" i="35" s="1"/>
  <c r="C7" i="35"/>
  <c r="U6" i="9"/>
  <c r="U78" i="9"/>
  <c r="H25" i="36"/>
  <c r="J25" i="36" s="1"/>
  <c r="L25" i="36" s="1"/>
  <c r="N25" i="36" s="1"/>
  <c r="M25" i="36" s="1"/>
  <c r="P25" i="36" s="1"/>
  <c r="C25" i="35"/>
  <c r="E25" i="35" s="1"/>
  <c r="G25" i="35" s="1"/>
  <c r="U54" i="9"/>
  <c r="H19" i="36"/>
  <c r="J19" i="36" s="1"/>
  <c r="L19" i="36" s="1"/>
  <c r="N19" i="36" s="1"/>
  <c r="M19" i="36" s="1"/>
  <c r="P19" i="36" s="1"/>
  <c r="C19" i="35"/>
  <c r="E19" i="35" s="1"/>
  <c r="G19" i="35" s="1"/>
  <c r="U30" i="9"/>
  <c r="H13" i="36"/>
  <c r="J13" i="36" s="1"/>
  <c r="L13" i="36" s="1"/>
  <c r="N13" i="36" s="1"/>
  <c r="M13" i="36" s="1"/>
  <c r="P13" i="36" s="1"/>
  <c r="C13" i="35"/>
  <c r="E13" i="35" s="1"/>
  <c r="G13" i="35" s="1"/>
  <c r="E8" i="31"/>
  <c r="G8" i="36" s="1"/>
  <c r="F8" i="36"/>
  <c r="I10" i="31"/>
  <c r="C10" i="37" s="1"/>
  <c r="M9" i="31"/>
  <c r="G9" i="37" s="1"/>
  <c r="I7" i="31"/>
  <c r="C7" i="37" s="1"/>
  <c r="L7" i="31"/>
  <c r="F7" i="37" s="1"/>
  <c r="K10" i="31"/>
  <c r="E10" i="37" s="1"/>
  <c r="M7" i="31"/>
  <c r="G7" i="37" s="1"/>
  <c r="K7" i="31"/>
  <c r="E7" i="37" s="1"/>
  <c r="L10" i="31"/>
  <c r="F10" i="37" s="1"/>
  <c r="I9" i="31"/>
  <c r="C9" i="37" s="1"/>
  <c r="L11" i="31"/>
  <c r="F11" i="37" s="1"/>
  <c r="J8" i="31"/>
  <c r="D8" i="37" s="1"/>
  <c r="J11" i="31"/>
  <c r="D11" i="37" s="1"/>
  <c r="M8" i="31"/>
  <c r="G8" i="37" s="1"/>
  <c r="J9" i="31"/>
  <c r="D9" i="37" s="1"/>
  <c r="K9" i="31"/>
  <c r="E9" i="37" s="1"/>
  <c r="J7" i="31"/>
  <c r="D7" i="37" s="1"/>
  <c r="J10" i="31"/>
  <c r="D10" i="37" s="1"/>
  <c r="I8" i="31"/>
  <c r="C8" i="37" s="1"/>
  <c r="K11" i="31"/>
  <c r="E11" i="37" s="1"/>
  <c r="I11" i="31"/>
  <c r="C11" i="37" s="1"/>
  <c r="L9" i="31"/>
  <c r="F9" i="37" s="1"/>
  <c r="M11" i="31"/>
  <c r="G11" i="37" s="1"/>
  <c r="L8" i="31"/>
  <c r="F8" i="37" s="1"/>
  <c r="K8" i="31"/>
  <c r="E8" i="37" s="1"/>
  <c r="B15" i="33" l="1"/>
  <c r="B13" i="33"/>
  <c r="B12" i="33"/>
  <c r="H7" i="36"/>
  <c r="E7" i="35"/>
  <c r="B14" i="33"/>
  <c r="L10" i="35" l="1"/>
  <c r="L10" i="37" s="1"/>
  <c r="K10" i="35"/>
  <c r="K10" i="37" s="1"/>
  <c r="N7" i="35"/>
  <c r="N7" i="37" s="1"/>
  <c r="O11" i="35"/>
  <c r="O11" i="37" s="1"/>
  <c r="O10" i="35"/>
  <c r="O10" i="37" s="1"/>
  <c r="M9" i="35"/>
  <c r="M9" i="37" s="1"/>
  <c r="L11" i="35"/>
  <c r="L11" i="37" s="1"/>
  <c r="M8" i="35"/>
  <c r="M8" i="37" s="1"/>
  <c r="J7" i="36"/>
  <c r="O8" i="35"/>
  <c r="O8" i="37" s="1"/>
  <c r="O9" i="35"/>
  <c r="O9" i="37" s="1"/>
  <c r="K11" i="35"/>
  <c r="K11" i="37" s="1"/>
  <c r="M7" i="35"/>
  <c r="M7" i="37" s="1"/>
  <c r="N10" i="35"/>
  <c r="N10" i="37" s="1"/>
  <c r="K8" i="35"/>
  <c r="K8" i="37" s="1"/>
  <c r="K7" i="35"/>
  <c r="K7" i="37" s="1"/>
  <c r="M11" i="35"/>
  <c r="M11" i="37" s="1"/>
  <c r="N9" i="35"/>
  <c r="N9" i="37" s="1"/>
  <c r="L9" i="35"/>
  <c r="L9" i="37" s="1"/>
  <c r="K9" i="35"/>
  <c r="K9" i="37" s="1"/>
  <c r="G7" i="35"/>
  <c r="L7" i="36" s="1"/>
  <c r="N11" i="35"/>
  <c r="N11" i="37" s="1"/>
  <c r="L8" i="35"/>
  <c r="L8" i="37" s="1"/>
  <c r="L7" i="35"/>
  <c r="L7" i="37" s="1"/>
  <c r="N8" i="35"/>
  <c r="N8" i="37" s="1"/>
  <c r="O7" i="35"/>
  <c r="O7" i="37" s="1"/>
  <c r="M10" i="35"/>
  <c r="M10" i="37" s="1"/>
  <c r="B16" i="33"/>
  <c r="C16" i="33" s="1"/>
  <c r="B19" i="33" l="1"/>
  <c r="C14" i="33"/>
  <c r="C15" i="33"/>
  <c r="C12" i="33"/>
  <c r="N7" i="36"/>
  <c r="M7" i="36" s="1"/>
  <c r="P7" i="36" s="1"/>
  <c r="D14" i="33"/>
  <c r="D13" i="33"/>
  <c r="D12" i="33"/>
  <c r="D15" i="33"/>
  <c r="C13" i="33"/>
  <c r="D16" i="33" l="1"/>
  <c r="E16" i="33" s="1"/>
  <c r="E14" i="33" l="1"/>
  <c r="D19" i="33"/>
  <c r="E12" i="33"/>
  <c r="E13" i="33"/>
  <c r="E15" i="33"/>
</calcChain>
</file>

<file path=xl/sharedStrings.xml><?xml version="1.0" encoding="utf-8"?>
<sst xmlns="http://schemas.openxmlformats.org/spreadsheetml/2006/main" count="768" uniqueCount="303">
  <si>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</si>
  <si>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</si>
  <si>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</si>
  <si>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</si>
  <si>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</si>
  <si>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</si>
  <si>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</si>
  <si>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</si>
  <si>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</si>
  <si>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</si>
  <si>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</si>
  <si>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</si>
  <si>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</si>
  <si>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</si>
  <si>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</si>
  <si>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</si>
  <si>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</si>
  <si>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</si>
  <si>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</si>
  <si>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</si>
  <si>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</si>
  <si>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</si>
  <si>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</si>
  <si>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</si>
  <si>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</si>
  <si>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</si>
  <si>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</si>
  <si>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</si>
  <si>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</si>
  <si>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</si>
  <si>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</si>
  <si>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</si>
  <si>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</si>
  <si>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</si>
  <si>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</si>
  <si>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</si>
  <si>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</si>
  <si>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</si>
  <si>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</si>
  <si>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</si>
  <si>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</si>
  <si>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</si>
  <si>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</si>
  <si>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</si>
  <si>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</si>
  <si>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</si>
  <si>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</si>
  <si>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</si>
  <si>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</si>
  <si>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</si>
  <si>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</si>
  <si>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</si>
  <si>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</si>
  <si>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</si>
  <si>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</si>
  <si>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</si>
  <si>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</si>
  <si>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</si>
  <si>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</si>
  <si>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</si>
  <si>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</si>
  <si>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</si>
  <si>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</si>
  <si>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</si>
  <si>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</si>
  <si>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</si>
  <si>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</si>
  <si>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</si>
  <si>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</si>
  <si>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</si>
  <si>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</si>
  <si>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</si>
  <si>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</si>
  <si>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</si>
  <si>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</si>
  <si>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</si>
  <si>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</si>
  <si>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</si>
  <si>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</si>
  <si>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</si>
  <si>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</si>
  <si>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</si>
  <si>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</si>
  <si>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</si>
  <si>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</si>
  <si>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</si>
  <si>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</si>
  <si>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</si>
  <si>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</si>
  <si>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</si>
  <si>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</si>
  <si>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</si>
  <si>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</si>
  <si>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</si>
  <si>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</si>
  <si>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</si>
  <si>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</si>
  <si>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</si>
  <si>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</si>
  <si>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</si>
  <si>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</si>
  <si>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</si>
  <si>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</si>
  <si>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</si>
  <si>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</si>
  <si>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</si>
  <si>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</si>
  <si>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</si>
  <si>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</si>
  <si>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</si>
  <si>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</si>
  <si>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</si>
  <si>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</si>
  <si>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</si>
  <si>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</si>
  <si>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</si>
  <si>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</si>
  <si>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</si>
  <si>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</si>
  <si>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</si>
  <si>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</si>
  <si>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</si>
  <si>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</si>
  <si>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</si>
  <si>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</si>
  <si>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</si>
  <si>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</si>
  <si>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</si>
  <si>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</si>
  <si>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</si>
  <si>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</si>
  <si>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</si>
  <si>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</si>
  <si>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</si>
  <si>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</si>
  <si>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</si>
  <si>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</si>
  <si>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</si>
  <si>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</si>
  <si>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</si>
  <si>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</si>
  <si>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</si>
  <si>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</si>
  <si>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</si>
  <si>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</si>
  <si>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</si>
  <si>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</si>
  <si>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</si>
  <si>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</si>
  <si>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</si>
  <si>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</si>
  <si>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</si>
  <si>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</si>
  <si>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</si>
  <si>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</si>
  <si>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</si>
  <si>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</si>
  <si>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</si>
  <si>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</si>
  <si>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</si>
  <si>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</si>
  <si>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</si>
  <si>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</si>
  <si>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</si>
  <si>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</si>
  <si>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</si>
  <si>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</si>
  <si>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</si>
  <si>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</si>
  <si>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</si>
  <si>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</si>
  <si>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</si>
  <si>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</si>
  <si>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</si>
  <si>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</si>
  <si>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</si>
  <si>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</si>
  <si>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</si>
  <si>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</si>
  <si>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</si>
  <si>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</si>
  <si>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</si>
  <si>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</si>
  <si>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</si>
  <si>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</si>
  <si>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</si>
  <si>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</si>
  <si>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</si>
  <si>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</si>
  <si>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</si>
  <si>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</si>
  <si>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</si>
  <si>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</si>
  <si>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</si>
  <si>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</si>
  <si>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</si>
  <si>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</si>
  <si>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</si>
  <si>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</si>
  <si>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</si>
  <si>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</si>
  <si>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</si>
  <si>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</si>
  <si>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</si>
  <si>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</si>
  <si>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</si>
  <si>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</si>
  <si>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</si>
  <si>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</si>
  <si>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</si>
  <si>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</si>
  <si>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</si>
  <si>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</si>
  <si>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</si>
  <si>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</si>
  <si>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</si>
  <si>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</si>
  <si>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</si>
  <si>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</si>
  <si>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</si>
  <si>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</si>
  <si>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</si>
  <si>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</si>
  <si>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</si>
  <si>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</si>
  <si>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</si>
  <si>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</si>
  <si>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</si>
  <si>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</si>
  <si>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</si>
  <si>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</si>
  <si>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</si>
  <si>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</si>
  <si>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</si>
  <si>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</si>
  <si>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</si>
  <si>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</si>
  <si>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</si>
  <si>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</si>
  <si>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</si>
  <si>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</si>
  <si>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</si>
  <si>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</si>
  <si>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</si>
  <si>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</si>
  <si>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</si>
  <si>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</si>
  <si>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</si>
  <si>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</si>
  <si>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</si>
  <si>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</si>
  <si>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</si>
  <si>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</si>
  <si>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</si>
  <si>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</si>
  <si>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</si>
  <si>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</si>
  <si>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</si>
  <si>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</si>
  <si>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</si>
  <si>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</si>
  <si>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</si>
  <si>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</si>
  <si>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</si>
  <si>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</si>
  <si>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</si>
  <si>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</si>
  <si>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</si>
  <si>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</si>
  <si>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</si>
  <si>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</si>
  <si>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</si>
  <si>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</si>
  <si>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</si>
  <si>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de manera semanal</t>
  </si>
  <si>
    <t>de manera diaria</t>
  </si>
  <si>
    <t>realizar seguimiento a los procesos de derecho de petición</t>
  </si>
  <si>
    <t xml:space="preserve"> controlar y realizar seguimiento mediante el software los procesos de cobro coactivo</t>
  </si>
  <si>
    <t>realizar seguimiento y control a los requisitos legales que aplican a la entidad</t>
  </si>
  <si>
    <t>de manera semestral</t>
  </si>
  <si>
    <t>debido a la falta de seguimiento y evaluación a los requisitos legales aplicables a la entidad.</t>
  </si>
  <si>
    <t>realizar seguimiento a las respuestas de los entes de control</t>
  </si>
  <si>
    <t xml:space="preserve">El Judicante contratista es el encargado de </t>
  </si>
  <si>
    <t>El profesional de apoyo jurídico es el encargado de</t>
  </si>
  <si>
    <t>realizar seguimiento a los procesos de los asesores jurídicos externos</t>
  </si>
  <si>
    <t>El Profesional de apoyo jurídico es el encargado de</t>
  </si>
  <si>
    <t xml:space="preserve">Los Profesionales universitarios de cobro coactivo son los encargados de </t>
  </si>
  <si>
    <t>El Asesor jurídico es el encargado de</t>
  </si>
  <si>
    <t xml:space="preserve">debido a falta de seguimiento y control de estos procesos. </t>
  </si>
  <si>
    <t>verificar, actualizar y consolidar el normograma institucional, a partir de los requisitos legales remitidos por los líderes de los procesos</t>
  </si>
  <si>
    <t>realizar reuniones con los líderes de los procesos para la correcta identificación, actualización y evaluación de los requistos legales</t>
  </si>
  <si>
    <t>GESTIÓN JURIDICA</t>
  </si>
  <si>
    <t xml:space="preserve">por vencimiento de terminos en los procesos judiciales en contra de la entidad o donde la entidd es accionante según sea el caso </t>
  </si>
  <si>
    <t>Omision o mora en el inicio de acciones cambiarias donde la sociedad es acreedora</t>
  </si>
  <si>
    <t xml:space="preserve">Respuesta inoportuna a las diferentes acciones legales, constitucionales en  contra de la sociedad como derechos de peticion, acciones de tutela y acciones populares. </t>
  </si>
  <si>
    <t xml:space="preserve">Incumplimiento de requisitos legales en todas las actuaciones administrativas, con incidencia juridica que esten a cargo de la sociedad. </t>
  </si>
  <si>
    <t>Debido a la omisión en la verificación del cumplimiento de los requisitos legales antes de la expedición de los actos administrativos.</t>
  </si>
  <si>
    <t>debido a la falta de seguimiento en la constestacion oportuna de las acciones judiciales y legales</t>
  </si>
  <si>
    <t>|</t>
  </si>
  <si>
    <t>Durante el período evaluado se realizó seguimiento permanente a los procesos judiciales en los que la entidad actúa como demandante o demandada, verificando el cumplimiento oportuno de los términos procesales y la atención de las actuaciones judiciales. No se presentaron vencimientos de términos ni se materializó el riesgo,</t>
  </si>
  <si>
    <t>Se efectuó seguimiento a los procesos susceptibles de acciones cambiarias y a los términos legales aplicables. Durante el período no se identificaron casos de omisión o mora en el inicio de acciones cambiarias ni se materializó el riesgo.</t>
  </si>
  <si>
    <t>Se realizó seguimiento permanente a las acciones constitucionales y legales, verificando el cumplimiento de los términos para la atención de derechos de petición, acciones de tutela, acciones populares y demás requerimientos judiciales y administrativos. No se presentaron sanciones derivadas del incumplimiento de términos,</t>
  </si>
  <si>
    <t>Durante el período se verificó el cumplimiento de los requisitos legales en las actuaciones administrativas con incidencia jurídica antes de la expedición de los respectivos actos administrativos. No se evidenciaron incumplimientos legales ni observaciones relacionadas con la omisión en la verificación de requisitos.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</si>
</sst>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rgb="FFFF0000"/>
      <name val="Arial"/>
      <family val="2"/>
    </font>
    <font>
      <sz val="11"/>
      <color rgb="FFFF0000"/>
      <name val="Tahoma"/>
      <family val="2"/>
    </font>
    <font>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4">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47" fillId="4" borderId="1" xfId="2" applyFont="1" applyFill="1" applyBorder="1" applyAlignment="1" applyProtection="1">
      <alignment horizontal="left" vertical="center" wrapText="1"/>
      <protection locked="0"/>
    </xf>
    <xf numFmtId="0" fontId="48" fillId="0" borderId="1" xfId="2" applyFont="1" applyBorder="1" applyAlignment="1">
      <alignment horizontal="justify" vertical="center" wrapText="1"/>
    </xf>
    <xf numFmtId="0" fontId="48" fillId="0" borderId="0" xfId="2" applyFont="1" applyAlignment="1">
      <alignment vertical="center" wrapText="1"/>
    </xf>
    <xf numFmtId="14" fontId="2" fillId="0" borderId="1" xfId="0" applyNumberFormat="1" applyFont="1" applyBorder="1" applyAlignment="1">
      <alignment horizontal="center" vertical="center" wrapText="1"/>
    </xf>
    <xf numFmtId="0" fontId="2" fillId="4" borderId="4" xfId="2" applyFill="1" applyBorder="1" applyAlignment="1" applyProtection="1">
      <alignment horizontal="center" vertical="center" wrapText="1"/>
      <protection locked="0"/>
    </xf>
    <xf numFmtId="0" fontId="2" fillId="0" borderId="4" xfId="2" applyBorder="1" applyAlignment="1">
      <alignment horizontal="center" vertical="center" wrapText="1"/>
    </xf>
    <xf numFmtId="0" fontId="2" fillId="0" borderId="1" xfId="2" applyBorder="1" applyAlignment="1">
      <alignment horizontal="center" vertical="center" wrapText="1"/>
    </xf>
    <xf numFmtId="0" fontId="2" fillId="4" borderId="1" xfId="2" applyFill="1" applyBorder="1" applyAlignment="1" applyProtection="1">
      <alignment horizontal="center" vertical="center" wrapText="1"/>
      <protection locked="0"/>
    </xf>
    <xf numFmtId="14" fontId="2" fillId="4" borderId="1" xfId="2" applyNumberForma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22" fillId="4" borderId="0" xfId="0" applyFont="1" applyFill="1" applyAlignment="1">
      <alignment horizontal="justify" vertical="center" wrapText="1"/>
    </xf>
    <xf numFmtId="0" fontId="4" fillId="4" borderId="1" xfId="2" applyFont="1" applyFill="1" applyBorder="1" applyAlignment="1" applyProtection="1">
      <alignment horizontal="center" vertical="center" wrapText="1"/>
      <protection locked="0"/>
    </xf>
    <xf numFmtId="0" fontId="6" fillId="0" borderId="19" xfId="2" applyFont="1" applyBorder="1" applyAlignment="1">
      <alignment horizontal="center" vertical="center" wrapText="1"/>
    </xf>
    <xf numFmtId="0" fontId="22" fillId="4" borderId="1" xfId="0" applyFont="1" applyFill="1" applyBorder="1" applyAlignment="1">
      <alignment horizontal="justify" vertical="center" wrapText="1"/>
    </xf>
    <xf numFmtId="0" fontId="49" fillId="4" borderId="1" xfId="0" applyFont="1" applyFill="1" applyBorder="1" applyAlignment="1">
      <alignment horizontal="justify" vertical="center" wrapText="1"/>
    </xf>
    <xf numFmtId="0" fontId="15" fillId="0" borderId="79" xfId="2" applyFont="1" applyBorder="1" applyAlignment="1">
      <alignment horizontal="center" vertical="center" wrapText="1"/>
    </xf>
    <xf numFmtId="0" fontId="4" fillId="4" borderId="5" xfId="2" applyFont="1" applyFill="1" applyBorder="1" applyAlignment="1" applyProtection="1">
      <alignment horizontal="left" vertical="center" wrapText="1"/>
      <protection locked="0"/>
    </xf>
    <xf numFmtId="0" fontId="4" fillId="4" borderId="4" xfId="2" applyFont="1" applyFill="1" applyBorder="1" applyAlignment="1" applyProtection="1">
      <alignment horizontal="center" vertical="center" wrapText="1"/>
      <protection locked="0"/>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7" fillId="5" borderId="42" xfId="4" quotePrefix="1" applyFont="1" applyFill="1" applyBorder="1" applyAlignment="1">
      <alignment horizontal="left" vertical="top"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43" fillId="5" borderId="56"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70" xfId="5" applyFont="1" applyFill="1" applyBorder="1" applyAlignment="1">
      <alignment horizontal="left" vertical="top" wrapText="1" readingOrder="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9" xfId="0" applyFont="1" applyFill="1" applyBorder="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149390</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238128</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6" customWidth="1"/>
    <col min="2" max="3" width="24.7109375" style="256" customWidth="1"/>
    <col min="4" max="4" width="16" style="256" customWidth="1"/>
    <col min="5" max="5" width="24.7109375" style="256" customWidth="1"/>
    <col min="6" max="6" width="27.7109375" style="256" customWidth="1"/>
    <col min="7" max="8" width="24.7109375" style="256" customWidth="1"/>
    <col min="9" max="16384" width="11.42578125" style="256"/>
  </cols>
  <sheetData>
    <row r="1" spans="2:8" ht="15.75" thickBot="1" x14ac:dyDescent="0.3"/>
    <row r="2" spans="2:8" ht="18" x14ac:dyDescent="0.25">
      <c r="B2" s="348" t="s">
        <v>175</v>
      </c>
      <c r="C2" s="349"/>
      <c r="D2" s="349"/>
      <c r="E2" s="349"/>
      <c r="F2" s="349"/>
      <c r="G2" s="349"/>
      <c r="H2" s="350"/>
    </row>
    <row r="3" spans="2:8" x14ac:dyDescent="0.25">
      <c r="B3" s="257"/>
      <c r="C3" s="258"/>
      <c r="D3" s="258"/>
      <c r="E3" s="258"/>
      <c r="F3" s="258"/>
      <c r="G3" s="258"/>
      <c r="H3" s="259"/>
    </row>
    <row r="4" spans="2:8" ht="63" customHeight="1" x14ac:dyDescent="0.25">
      <c r="B4" s="351" t="s">
        <v>185</v>
      </c>
      <c r="C4" s="352"/>
      <c r="D4" s="352"/>
      <c r="E4" s="352"/>
      <c r="F4" s="352"/>
      <c r="G4" s="352"/>
      <c r="H4" s="353"/>
    </row>
    <row r="5" spans="2:8" ht="63" customHeight="1" x14ac:dyDescent="0.25">
      <c r="B5" s="354"/>
      <c r="C5" s="355"/>
      <c r="D5" s="355"/>
      <c r="E5" s="355"/>
      <c r="F5" s="355"/>
      <c r="G5" s="355"/>
      <c r="H5" s="356"/>
    </row>
    <row r="6" spans="2:8" ht="16.5" x14ac:dyDescent="0.25">
      <c r="B6" s="357" t="s">
        <v>176</v>
      </c>
      <c r="C6" s="358"/>
      <c r="D6" s="358"/>
      <c r="E6" s="358"/>
      <c r="F6" s="358"/>
      <c r="G6" s="358"/>
      <c r="H6" s="359"/>
    </row>
    <row r="7" spans="2:8" ht="95.25" customHeight="1" x14ac:dyDescent="0.25">
      <c r="B7" s="360" t="s">
        <v>186</v>
      </c>
      <c r="C7" s="361"/>
      <c r="D7" s="361"/>
      <c r="E7" s="361"/>
      <c r="F7" s="361"/>
      <c r="G7" s="361"/>
      <c r="H7" s="362"/>
    </row>
    <row r="8" spans="2:8" ht="16.5" x14ac:dyDescent="0.25">
      <c r="B8" s="236"/>
      <c r="C8" s="237"/>
      <c r="D8" s="237"/>
      <c r="E8" s="237"/>
      <c r="F8" s="237"/>
      <c r="G8" s="237"/>
      <c r="H8" s="238"/>
    </row>
    <row r="9" spans="2:8" ht="20.45" customHeight="1" x14ac:dyDescent="0.25">
      <c r="B9" s="367" t="s">
        <v>202</v>
      </c>
      <c r="C9" s="368"/>
      <c r="D9" s="368"/>
      <c r="E9" s="368"/>
      <c r="F9" s="368"/>
      <c r="G9" s="368"/>
      <c r="H9" s="369"/>
    </row>
    <row r="10" spans="2:8" ht="16.5" x14ac:dyDescent="0.25">
      <c r="B10" s="242"/>
      <c r="C10" s="243"/>
      <c r="D10" s="243"/>
      <c r="E10" s="243"/>
      <c r="F10" s="243"/>
      <c r="G10" s="243"/>
      <c r="H10" s="244"/>
    </row>
    <row r="11" spans="2:8" ht="20.45" customHeight="1" x14ac:dyDescent="0.25">
      <c r="B11" s="370" t="s">
        <v>203</v>
      </c>
      <c r="C11" s="371"/>
      <c r="D11" s="371"/>
      <c r="E11" s="371"/>
      <c r="F11" s="371"/>
      <c r="G11" s="371"/>
      <c r="H11" s="372"/>
    </row>
    <row r="12" spans="2:8" s="281" customFormat="1" ht="20.45" customHeight="1" x14ac:dyDescent="0.25">
      <c r="B12" s="278"/>
      <c r="C12" s="279"/>
      <c r="D12" s="279"/>
      <c r="E12" s="279"/>
      <c r="F12" s="279"/>
      <c r="G12" s="279"/>
      <c r="H12" s="280"/>
    </row>
    <row r="13" spans="2:8" ht="20.45" customHeight="1" x14ac:dyDescent="0.25">
      <c r="B13" s="357" t="s">
        <v>200</v>
      </c>
      <c r="C13" s="373"/>
      <c r="D13" s="373"/>
      <c r="E13" s="373"/>
      <c r="F13" s="373"/>
      <c r="G13" s="373"/>
      <c r="H13" s="374"/>
    </row>
    <row r="14" spans="2:8" ht="9" customHeight="1" x14ac:dyDescent="0.25">
      <c r="B14" s="357"/>
      <c r="C14" s="373"/>
      <c r="D14" s="373"/>
      <c r="E14" s="373"/>
      <c r="F14" s="373"/>
      <c r="G14" s="373"/>
      <c r="H14" s="374"/>
    </row>
    <row r="15" spans="2:8" ht="16.5" x14ac:dyDescent="0.25">
      <c r="B15" s="357" t="s">
        <v>199</v>
      </c>
      <c r="C15" s="373"/>
      <c r="D15" s="373"/>
      <c r="E15" s="373"/>
      <c r="F15" s="373"/>
      <c r="G15" s="373"/>
      <c r="H15" s="374"/>
    </row>
    <row r="16" spans="2:8" ht="16.5" x14ac:dyDescent="0.25">
      <c r="B16" s="239"/>
      <c r="C16" s="240"/>
      <c r="D16" s="240"/>
      <c r="E16" s="240"/>
      <c r="F16" s="240"/>
      <c r="G16" s="240"/>
      <c r="H16" s="241"/>
    </row>
    <row r="17" spans="2:8" ht="18.600000000000001" customHeight="1" x14ac:dyDescent="0.25">
      <c r="B17" s="357" t="s">
        <v>201</v>
      </c>
      <c r="C17" s="373"/>
      <c r="D17" s="373"/>
      <c r="E17" s="373"/>
      <c r="F17" s="373"/>
      <c r="G17" s="373"/>
      <c r="H17" s="374"/>
    </row>
    <row r="18" spans="2:8" ht="18.600000000000001" customHeight="1" x14ac:dyDescent="0.25">
      <c r="B18" s="239"/>
      <c r="C18" s="240"/>
      <c r="D18" s="240"/>
      <c r="E18" s="240"/>
      <c r="F18" s="240"/>
      <c r="G18" s="240"/>
      <c r="H18" s="241"/>
    </row>
    <row r="19" spans="2:8" ht="18.600000000000001" customHeight="1" x14ac:dyDescent="0.25">
      <c r="B19" s="357" t="s">
        <v>204</v>
      </c>
      <c r="C19" s="373"/>
      <c r="D19" s="373"/>
      <c r="E19" s="373"/>
      <c r="F19" s="373"/>
      <c r="G19" s="373"/>
      <c r="H19" s="374"/>
    </row>
    <row r="20" spans="2:8" ht="18.600000000000001" customHeight="1" thickBot="1" x14ac:dyDescent="0.3">
      <c r="B20" s="192"/>
      <c r="C20" s="245"/>
      <c r="D20" s="245"/>
      <c r="E20" s="245"/>
      <c r="F20" s="245"/>
      <c r="G20" s="245"/>
      <c r="H20" s="246"/>
    </row>
    <row r="21" spans="2:8" ht="15.75" thickTop="1" x14ac:dyDescent="0.25">
      <c r="B21" s="260"/>
      <c r="C21" s="389" t="s">
        <v>177</v>
      </c>
      <c r="D21" s="364"/>
      <c r="E21" s="365" t="s">
        <v>178</v>
      </c>
      <c r="F21" s="366"/>
      <c r="G21" s="265"/>
      <c r="H21" s="261"/>
    </row>
    <row r="22" spans="2:8" ht="35.25" customHeight="1" x14ac:dyDescent="0.25">
      <c r="B22" s="260"/>
      <c r="C22" s="375" t="s">
        <v>179</v>
      </c>
      <c r="D22" s="376"/>
      <c r="E22" s="377" t="s">
        <v>180</v>
      </c>
      <c r="F22" s="378"/>
      <c r="G22" s="265"/>
      <c r="H22" s="261"/>
    </row>
    <row r="23" spans="2:8" ht="17.25" customHeight="1" x14ac:dyDescent="0.25">
      <c r="B23" s="260"/>
      <c r="C23" s="375" t="s">
        <v>213</v>
      </c>
      <c r="D23" s="376"/>
      <c r="E23" s="377" t="s">
        <v>181</v>
      </c>
      <c r="F23" s="378"/>
      <c r="G23" s="265"/>
      <c r="H23" s="261"/>
    </row>
    <row r="24" spans="2:8" ht="69.75" customHeight="1" x14ac:dyDescent="0.25">
      <c r="B24" s="260"/>
      <c r="C24" s="375" t="s">
        <v>198</v>
      </c>
      <c r="D24" s="376"/>
      <c r="E24" s="377" t="s">
        <v>227</v>
      </c>
      <c r="F24" s="378"/>
      <c r="G24" s="265"/>
      <c r="H24" s="261"/>
    </row>
    <row r="25" spans="2:8" ht="69.75" customHeight="1" x14ac:dyDescent="0.25">
      <c r="B25" s="260"/>
      <c r="C25" s="375" t="s">
        <v>228</v>
      </c>
      <c r="D25" s="376"/>
      <c r="E25" s="377" t="s">
        <v>229</v>
      </c>
      <c r="F25" s="378"/>
      <c r="G25" s="265"/>
      <c r="H25" s="261"/>
    </row>
    <row r="26" spans="2:8" ht="69.75" customHeight="1" x14ac:dyDescent="0.25">
      <c r="B26" s="260"/>
      <c r="C26" s="375" t="s">
        <v>215</v>
      </c>
      <c r="D26" s="376"/>
      <c r="E26" s="377" t="s">
        <v>182</v>
      </c>
      <c r="F26" s="378"/>
      <c r="G26" s="265"/>
      <c r="H26" s="261"/>
    </row>
    <row r="27" spans="2:8" ht="69.75" customHeight="1" x14ac:dyDescent="0.25">
      <c r="B27" s="260"/>
      <c r="C27" s="379" t="s">
        <v>75</v>
      </c>
      <c r="D27" s="380"/>
      <c r="E27" s="381" t="s">
        <v>226</v>
      </c>
      <c r="F27" s="382"/>
      <c r="G27" s="265"/>
      <c r="H27" s="261"/>
    </row>
    <row r="28" spans="2:8" ht="69.75" customHeight="1" x14ac:dyDescent="0.25">
      <c r="B28" s="260"/>
      <c r="C28" s="379" t="s">
        <v>216</v>
      </c>
      <c r="D28" s="380"/>
      <c r="E28" s="381" t="s">
        <v>217</v>
      </c>
      <c r="F28" s="382"/>
      <c r="G28" s="265"/>
      <c r="H28" s="261"/>
    </row>
    <row r="29" spans="2:8" ht="69.75" customHeight="1" x14ac:dyDescent="0.25">
      <c r="B29" s="260"/>
      <c r="C29" s="379" t="s">
        <v>218</v>
      </c>
      <c r="D29" s="380"/>
      <c r="E29" s="381" t="s">
        <v>219</v>
      </c>
      <c r="F29" s="382"/>
      <c r="G29" s="265"/>
      <c r="H29" s="261"/>
    </row>
    <row r="30" spans="2:8" ht="69.75" customHeight="1" x14ac:dyDescent="0.25">
      <c r="B30" s="260"/>
      <c r="C30" s="379" t="s">
        <v>47</v>
      </c>
      <c r="D30" s="380"/>
      <c r="E30" s="381" t="s">
        <v>220</v>
      </c>
      <c r="F30" s="382"/>
      <c r="G30" s="265"/>
      <c r="H30" s="261"/>
    </row>
    <row r="31" spans="2:8" ht="69.75" customHeight="1" x14ac:dyDescent="0.25">
      <c r="B31" s="260"/>
      <c r="C31" s="379" t="s">
        <v>221</v>
      </c>
      <c r="D31" s="380"/>
      <c r="E31" s="381" t="s">
        <v>222</v>
      </c>
      <c r="F31" s="382"/>
      <c r="G31" s="265"/>
      <c r="H31" s="261"/>
    </row>
    <row r="32" spans="2:8" ht="69.75" customHeight="1" x14ac:dyDescent="0.25">
      <c r="B32" s="260"/>
      <c r="C32" s="379" t="s">
        <v>223</v>
      </c>
      <c r="D32" s="380"/>
      <c r="E32" s="381" t="s">
        <v>224</v>
      </c>
      <c r="F32" s="382"/>
      <c r="G32" s="265"/>
      <c r="H32" s="261"/>
    </row>
    <row r="33" spans="2:8" ht="69.75" customHeight="1" x14ac:dyDescent="0.25">
      <c r="B33" s="260"/>
      <c r="C33" s="379" t="s">
        <v>159</v>
      </c>
      <c r="D33" s="380"/>
      <c r="E33" s="381" t="s">
        <v>225</v>
      </c>
      <c r="F33" s="382"/>
      <c r="G33" s="265"/>
      <c r="H33" s="261"/>
    </row>
    <row r="34" spans="2:8" x14ac:dyDescent="0.25">
      <c r="B34" s="260"/>
      <c r="C34" s="250"/>
      <c r="D34" s="250"/>
      <c r="E34" s="251"/>
      <c r="F34" s="251"/>
      <c r="G34" s="265"/>
      <c r="H34" s="261"/>
    </row>
    <row r="35" spans="2:8" ht="16.5" x14ac:dyDescent="0.25">
      <c r="B35" s="357" t="s">
        <v>230</v>
      </c>
      <c r="C35" s="373"/>
      <c r="D35" s="373"/>
      <c r="E35" s="373"/>
      <c r="F35" s="373"/>
      <c r="G35" s="373"/>
      <c r="H35" s="374"/>
    </row>
    <row r="36" spans="2:8" ht="14.45" customHeight="1" thickBot="1" x14ac:dyDescent="0.3">
      <c r="B36" s="266"/>
      <c r="C36" s="255"/>
      <c r="D36" s="255"/>
      <c r="E36" s="255"/>
      <c r="F36" s="255"/>
      <c r="G36" s="255"/>
      <c r="H36" s="267"/>
    </row>
    <row r="37" spans="2:8" ht="14.45" customHeight="1" thickTop="1" x14ac:dyDescent="0.25">
      <c r="B37" s="266"/>
      <c r="C37" s="389" t="s">
        <v>177</v>
      </c>
      <c r="D37" s="364"/>
      <c r="E37" s="365" t="s">
        <v>178</v>
      </c>
      <c r="F37" s="366"/>
      <c r="G37" s="255"/>
      <c r="H37" s="267"/>
    </row>
    <row r="38" spans="2:8" ht="90" customHeight="1" x14ac:dyDescent="0.25">
      <c r="B38" s="266"/>
      <c r="C38" s="379" t="s">
        <v>192</v>
      </c>
      <c r="D38" s="380"/>
      <c r="E38" s="381" t="s">
        <v>231</v>
      </c>
      <c r="F38" s="382"/>
      <c r="G38" s="255"/>
      <c r="H38" s="267"/>
    </row>
    <row r="39" spans="2:8" ht="53.45" customHeight="1" x14ac:dyDescent="0.25">
      <c r="B39" s="266"/>
      <c r="C39" s="379" t="s">
        <v>164</v>
      </c>
      <c r="D39" s="380"/>
      <c r="E39" s="381" t="s">
        <v>256</v>
      </c>
      <c r="F39" s="382"/>
      <c r="G39" s="255"/>
      <c r="H39" s="267"/>
    </row>
    <row r="40" spans="2:8" ht="54" customHeight="1" x14ac:dyDescent="0.25">
      <c r="B40" s="266"/>
      <c r="C40" s="379" t="s">
        <v>61</v>
      </c>
      <c r="D40" s="380"/>
      <c r="E40" s="381" t="s">
        <v>257</v>
      </c>
      <c r="F40" s="382"/>
      <c r="G40" s="255"/>
      <c r="H40" s="267"/>
    </row>
    <row r="41" spans="2:8" ht="32.450000000000003" customHeight="1" x14ac:dyDescent="0.25">
      <c r="B41" s="266"/>
      <c r="C41" s="379" t="s">
        <v>232</v>
      </c>
      <c r="D41" s="380"/>
      <c r="E41" s="381" t="s">
        <v>233</v>
      </c>
      <c r="F41" s="382"/>
      <c r="G41" s="255"/>
      <c r="H41" s="267"/>
    </row>
    <row r="42" spans="2:8" ht="16.5" x14ac:dyDescent="0.25">
      <c r="B42" s="266"/>
      <c r="C42" s="255"/>
      <c r="D42" s="255"/>
      <c r="E42" s="255"/>
      <c r="F42" s="255"/>
      <c r="G42" s="255"/>
      <c r="H42" s="267"/>
    </row>
    <row r="43" spans="2:8" ht="18.600000000000001" customHeight="1" x14ac:dyDescent="0.25">
      <c r="B43" s="397" t="s">
        <v>209</v>
      </c>
      <c r="C43" s="398"/>
      <c r="D43" s="398"/>
      <c r="E43" s="398"/>
      <c r="F43" s="398"/>
      <c r="G43" s="398"/>
      <c r="H43" s="399"/>
    </row>
    <row r="44" spans="2:8" ht="18.600000000000001" customHeight="1" x14ac:dyDescent="0.25">
      <c r="B44" s="252"/>
      <c r="C44" s="253"/>
      <c r="D44" s="253"/>
      <c r="E44" s="253"/>
      <c r="F44" s="253"/>
      <c r="G44" s="253"/>
      <c r="H44" s="254"/>
    </row>
    <row r="45" spans="2:8" ht="18.600000000000001" customHeight="1" x14ac:dyDescent="0.25">
      <c r="B45" s="357" t="s">
        <v>205</v>
      </c>
      <c r="C45" s="373"/>
      <c r="D45" s="373"/>
      <c r="E45" s="373"/>
      <c r="F45" s="373"/>
      <c r="G45" s="373"/>
      <c r="H45" s="374"/>
    </row>
    <row r="46" spans="2:8" ht="18.600000000000001" customHeight="1" thickBot="1" x14ac:dyDescent="0.3">
      <c r="B46" s="192"/>
      <c r="C46" s="245"/>
      <c r="D46" s="245"/>
      <c r="E46" s="245"/>
      <c r="F46" s="245"/>
      <c r="G46" s="245"/>
      <c r="H46" s="246"/>
    </row>
    <row r="47" spans="2:8" ht="18.600000000000001" customHeight="1" thickTop="1" x14ac:dyDescent="0.25">
      <c r="B47" s="192"/>
      <c r="C47" s="389" t="s">
        <v>177</v>
      </c>
      <c r="D47" s="364"/>
      <c r="E47" s="365" t="s">
        <v>178</v>
      </c>
      <c r="F47" s="366"/>
      <c r="G47" s="245"/>
      <c r="H47" s="246"/>
    </row>
    <row r="48" spans="2:8" ht="53.1" customHeight="1" x14ac:dyDescent="0.25">
      <c r="B48" s="192"/>
      <c r="C48" s="400" t="s">
        <v>167</v>
      </c>
      <c r="D48" s="384"/>
      <c r="E48" s="381" t="s">
        <v>183</v>
      </c>
      <c r="F48" s="382"/>
      <c r="G48" s="245"/>
      <c r="H48" s="246"/>
    </row>
    <row r="49" spans="2:8" ht="54" customHeight="1" x14ac:dyDescent="0.25">
      <c r="B49" s="192"/>
      <c r="C49" s="400" t="s">
        <v>87</v>
      </c>
      <c r="D49" s="384"/>
      <c r="E49" s="381" t="s">
        <v>234</v>
      </c>
      <c r="F49" s="382"/>
      <c r="G49" s="245"/>
      <c r="H49" s="246"/>
    </row>
    <row r="50" spans="2:8" ht="51.95" customHeight="1" x14ac:dyDescent="0.25">
      <c r="B50" s="192"/>
      <c r="C50" s="400" t="s">
        <v>88</v>
      </c>
      <c r="D50" s="384"/>
      <c r="E50" s="381" t="s">
        <v>236</v>
      </c>
      <c r="F50" s="382"/>
      <c r="G50" s="245"/>
      <c r="H50" s="246"/>
    </row>
    <row r="51" spans="2:8" ht="53.45" customHeight="1" x14ac:dyDescent="0.25">
      <c r="B51" s="192"/>
      <c r="C51" s="400" t="s">
        <v>110</v>
      </c>
      <c r="D51" s="384"/>
      <c r="E51" s="381" t="s">
        <v>236</v>
      </c>
      <c r="F51" s="382"/>
      <c r="G51" s="245"/>
      <c r="H51" s="246"/>
    </row>
    <row r="52" spans="2:8" ht="48.6" customHeight="1" x14ac:dyDescent="0.25">
      <c r="B52" s="192"/>
      <c r="C52" s="400" t="s">
        <v>89</v>
      </c>
      <c r="D52" s="384"/>
      <c r="E52" s="381" t="s">
        <v>237</v>
      </c>
      <c r="F52" s="382"/>
      <c r="G52" s="245"/>
      <c r="H52" s="246"/>
    </row>
    <row r="53" spans="2:8" ht="49.5" customHeight="1" x14ac:dyDescent="0.25">
      <c r="B53" s="192"/>
      <c r="C53" s="400" t="s">
        <v>90</v>
      </c>
      <c r="D53" s="384"/>
      <c r="E53" s="381" t="s">
        <v>235</v>
      </c>
      <c r="F53" s="382"/>
      <c r="G53" s="245"/>
      <c r="H53" s="246"/>
    </row>
    <row r="54" spans="2:8" ht="50.1" customHeight="1" x14ac:dyDescent="0.25">
      <c r="B54" s="192"/>
      <c r="C54" s="400" t="s">
        <v>106</v>
      </c>
      <c r="D54" s="384"/>
      <c r="E54" s="381" t="s">
        <v>240</v>
      </c>
      <c r="F54" s="382"/>
      <c r="G54" s="245"/>
      <c r="H54" s="246"/>
    </row>
    <row r="55" spans="2:8" ht="29.45" customHeight="1" x14ac:dyDescent="0.25">
      <c r="B55" s="192"/>
      <c r="C55" s="400" t="s">
        <v>109</v>
      </c>
      <c r="D55" s="384"/>
      <c r="E55" s="381" t="s">
        <v>238</v>
      </c>
      <c r="F55" s="382"/>
      <c r="G55" s="245"/>
      <c r="H55" s="246"/>
    </row>
    <row r="56" spans="2:8" ht="39.950000000000003" customHeight="1" x14ac:dyDescent="0.25">
      <c r="B56" s="192"/>
      <c r="C56" s="400" t="s">
        <v>113</v>
      </c>
      <c r="D56" s="384"/>
      <c r="E56" s="381" t="s">
        <v>239</v>
      </c>
      <c r="F56" s="382"/>
      <c r="G56" s="245"/>
      <c r="H56" s="246"/>
    </row>
    <row r="57" spans="2:8" ht="29.45" customHeight="1" x14ac:dyDescent="0.25">
      <c r="B57" s="192"/>
      <c r="C57" s="400" t="s">
        <v>10</v>
      </c>
      <c r="D57" s="384"/>
      <c r="E57" s="381" t="s">
        <v>195</v>
      </c>
      <c r="F57" s="382"/>
      <c r="G57" s="245"/>
      <c r="H57" s="246"/>
    </row>
    <row r="58" spans="2:8" ht="18.600000000000001" customHeight="1" x14ac:dyDescent="0.25">
      <c r="B58" s="192"/>
      <c r="C58" s="245"/>
      <c r="D58" s="245"/>
      <c r="E58" s="245"/>
      <c r="F58" s="245"/>
      <c r="G58" s="245"/>
      <c r="H58" s="246"/>
    </row>
    <row r="59" spans="2:8" ht="18.600000000000001" customHeight="1" x14ac:dyDescent="0.25">
      <c r="B59" s="390" t="s">
        <v>208</v>
      </c>
      <c r="C59" s="391"/>
      <c r="D59" s="391"/>
      <c r="E59" s="391"/>
      <c r="F59" s="391"/>
      <c r="G59" s="391"/>
      <c r="H59" s="392"/>
    </row>
    <row r="60" spans="2:8" ht="18.600000000000001" customHeight="1" x14ac:dyDescent="0.25">
      <c r="B60" s="192"/>
      <c r="C60" s="245"/>
      <c r="D60" s="245"/>
      <c r="E60" s="245"/>
      <c r="F60" s="245"/>
      <c r="G60" s="245"/>
      <c r="H60" s="246"/>
    </row>
    <row r="61" spans="2:8" ht="18.600000000000001" customHeight="1" x14ac:dyDescent="0.25">
      <c r="B61" s="393" t="s">
        <v>206</v>
      </c>
      <c r="C61" s="394"/>
      <c r="D61" s="394"/>
      <c r="E61" s="394"/>
      <c r="F61" s="394"/>
      <c r="G61" s="394"/>
      <c r="H61" s="395"/>
    </row>
    <row r="62" spans="2:8" ht="18.600000000000001" customHeight="1" x14ac:dyDescent="0.25">
      <c r="B62" s="239"/>
      <c r="C62" s="240"/>
      <c r="D62" s="240"/>
      <c r="E62" s="240"/>
      <c r="F62" s="240"/>
      <c r="G62" s="240"/>
      <c r="H62" s="241"/>
    </row>
    <row r="63" spans="2:8" ht="30" customHeight="1" x14ac:dyDescent="0.25">
      <c r="B63" s="357" t="s">
        <v>207</v>
      </c>
      <c r="C63" s="373"/>
      <c r="D63" s="373"/>
      <c r="E63" s="373"/>
      <c r="F63" s="373"/>
      <c r="G63" s="373"/>
      <c r="H63" s="374"/>
    </row>
    <row r="64" spans="2:8" ht="17.25" thickBot="1" x14ac:dyDescent="0.3">
      <c r="B64" s="192"/>
      <c r="C64" s="245"/>
      <c r="D64" s="245"/>
      <c r="E64" s="245"/>
      <c r="F64" s="245"/>
      <c r="G64" s="245"/>
      <c r="H64" s="246"/>
    </row>
    <row r="65" spans="2:8" ht="30" customHeight="1" thickTop="1" x14ac:dyDescent="0.25">
      <c r="B65" s="192"/>
      <c r="C65" s="389" t="s">
        <v>177</v>
      </c>
      <c r="D65" s="364"/>
      <c r="E65" s="365" t="s">
        <v>178</v>
      </c>
      <c r="F65" s="366"/>
      <c r="G65" s="245"/>
      <c r="H65" s="246"/>
    </row>
    <row r="66" spans="2:8" ht="30" customHeight="1" x14ac:dyDescent="0.25">
      <c r="B66" s="192"/>
      <c r="C66" s="400" t="s">
        <v>120</v>
      </c>
      <c r="D66" s="384"/>
      <c r="E66" s="381" t="s">
        <v>241</v>
      </c>
      <c r="F66" s="382"/>
      <c r="G66" s="245"/>
      <c r="H66" s="246"/>
    </row>
    <row r="67" spans="2:8" ht="44.45" customHeight="1" x14ac:dyDescent="0.25">
      <c r="B67" s="192"/>
      <c r="C67" s="400" t="s">
        <v>121</v>
      </c>
      <c r="D67" s="384"/>
      <c r="E67" s="381" t="s">
        <v>242</v>
      </c>
      <c r="F67" s="382"/>
      <c r="G67" s="245"/>
      <c r="H67" s="246"/>
    </row>
    <row r="68" spans="2:8" ht="51" customHeight="1" x14ac:dyDescent="0.25">
      <c r="B68" s="192"/>
      <c r="C68" s="400" t="s">
        <v>170</v>
      </c>
      <c r="D68" s="384"/>
      <c r="E68" s="381" t="s">
        <v>243</v>
      </c>
      <c r="F68" s="382"/>
      <c r="G68" s="245"/>
      <c r="H68" s="246"/>
    </row>
    <row r="69" spans="2:8" ht="76.5" customHeight="1" x14ac:dyDescent="0.25">
      <c r="B69" s="192"/>
      <c r="C69" s="400" t="s">
        <v>244</v>
      </c>
      <c r="D69" s="384"/>
      <c r="E69" s="381" t="s">
        <v>184</v>
      </c>
      <c r="F69" s="382"/>
      <c r="G69" s="245"/>
      <c r="H69" s="246"/>
    </row>
    <row r="70" spans="2:8" ht="30" customHeight="1" x14ac:dyDescent="0.25">
      <c r="B70" s="192"/>
      <c r="C70" s="400" t="s">
        <v>144</v>
      </c>
      <c r="D70" s="384"/>
      <c r="E70" s="381" t="s">
        <v>246</v>
      </c>
      <c r="F70" s="382"/>
      <c r="G70" s="245"/>
      <c r="H70" s="246"/>
    </row>
    <row r="71" spans="2:8" ht="30" customHeight="1" x14ac:dyDescent="0.25">
      <c r="B71" s="192"/>
      <c r="C71" s="400" t="s">
        <v>247</v>
      </c>
      <c r="D71" s="384"/>
      <c r="E71" s="381" t="s">
        <v>248</v>
      </c>
      <c r="F71" s="382"/>
      <c r="G71" s="245"/>
      <c r="H71" s="246"/>
    </row>
    <row r="72" spans="2:8" ht="30" customHeight="1" x14ac:dyDescent="0.25">
      <c r="B72" s="192"/>
      <c r="C72" s="400" t="s">
        <v>249</v>
      </c>
      <c r="D72" s="384"/>
      <c r="E72" s="381" t="s">
        <v>250</v>
      </c>
      <c r="F72" s="382"/>
      <c r="G72" s="245"/>
      <c r="H72" s="246"/>
    </row>
    <row r="73" spans="2:8" ht="53.45" customHeight="1" x14ac:dyDescent="0.25">
      <c r="B73" s="192"/>
      <c r="C73" s="400" t="s">
        <v>128</v>
      </c>
      <c r="D73" s="384"/>
      <c r="E73" s="381" t="s">
        <v>245</v>
      </c>
      <c r="F73" s="382"/>
      <c r="G73" s="245"/>
      <c r="H73" s="246"/>
    </row>
    <row r="74" spans="2:8" ht="30" customHeight="1" x14ac:dyDescent="0.25">
      <c r="B74" s="192"/>
      <c r="C74" s="245"/>
      <c r="D74" s="245"/>
      <c r="E74" s="245"/>
      <c r="F74" s="245"/>
      <c r="G74" s="245"/>
      <c r="H74" s="246"/>
    </row>
    <row r="75" spans="2:8" ht="18.600000000000001" customHeight="1" x14ac:dyDescent="0.25">
      <c r="B75" s="393" t="s">
        <v>210</v>
      </c>
      <c r="C75" s="394"/>
      <c r="D75" s="394"/>
      <c r="E75" s="394"/>
      <c r="F75" s="394"/>
      <c r="G75" s="394"/>
      <c r="H75" s="395"/>
    </row>
    <row r="76" spans="2:8" ht="18.600000000000001" customHeight="1" x14ac:dyDescent="0.25">
      <c r="B76" s="247"/>
      <c r="C76" s="248"/>
      <c r="D76" s="248"/>
      <c r="E76" s="248"/>
      <c r="F76" s="248"/>
      <c r="G76" s="248"/>
      <c r="H76" s="249"/>
    </row>
    <row r="77" spans="2:8" ht="18.600000000000001" customHeight="1" x14ac:dyDescent="0.25">
      <c r="B77" s="393" t="s">
        <v>211</v>
      </c>
      <c r="C77" s="394"/>
      <c r="D77" s="394"/>
      <c r="E77" s="394"/>
      <c r="F77" s="394"/>
      <c r="G77" s="394"/>
      <c r="H77" s="395"/>
    </row>
    <row r="78" spans="2:8" ht="18.600000000000001" customHeight="1" x14ac:dyDescent="0.25">
      <c r="B78" s="247"/>
      <c r="C78" s="248"/>
      <c r="D78" s="248"/>
      <c r="E78" s="248"/>
      <c r="F78" s="248"/>
      <c r="G78" s="248"/>
      <c r="H78" s="249"/>
    </row>
    <row r="79" spans="2:8" ht="18.600000000000001" customHeight="1" x14ac:dyDescent="0.25">
      <c r="B79" s="393" t="s">
        <v>212</v>
      </c>
      <c r="C79" s="394"/>
      <c r="D79" s="394"/>
      <c r="E79" s="394"/>
      <c r="F79" s="394"/>
      <c r="G79" s="394"/>
      <c r="H79" s="395"/>
    </row>
    <row r="80" spans="2:8" ht="16.5" x14ac:dyDescent="0.25">
      <c r="B80" s="192"/>
      <c r="C80" s="268"/>
      <c r="D80" s="268"/>
      <c r="E80" s="268"/>
      <c r="F80" s="268"/>
      <c r="G80" s="268"/>
      <c r="H80" s="193"/>
    </row>
    <row r="81" spans="2:8" ht="16.5" x14ac:dyDescent="0.25">
      <c r="B81" s="192"/>
      <c r="C81" s="268"/>
      <c r="D81" s="268"/>
      <c r="E81" s="268"/>
      <c r="F81" s="268"/>
      <c r="G81" s="268"/>
      <c r="H81" s="193"/>
    </row>
    <row r="82" spans="2:8" ht="16.5" x14ac:dyDescent="0.25">
      <c r="B82" s="192" t="s">
        <v>253</v>
      </c>
      <c r="C82" s="268"/>
      <c r="D82" s="268"/>
      <c r="E82" s="268"/>
      <c r="F82" s="268"/>
      <c r="G82" s="268"/>
      <c r="H82" s="193"/>
    </row>
    <row r="83" spans="2:8" ht="16.5" x14ac:dyDescent="0.25">
      <c r="B83" s="192"/>
      <c r="C83" s="268"/>
      <c r="D83" s="268"/>
      <c r="E83" s="268"/>
      <c r="F83" s="268"/>
      <c r="G83" s="268"/>
      <c r="H83" s="193"/>
    </row>
    <row r="84" spans="2:8" ht="15.75" thickBot="1" x14ac:dyDescent="0.3">
      <c r="B84" s="260"/>
      <c r="C84" s="265"/>
      <c r="D84" s="269"/>
      <c r="E84" s="270"/>
      <c r="F84" s="270"/>
      <c r="G84" s="271"/>
      <c r="H84" s="261"/>
    </row>
    <row r="85" spans="2:8" ht="15.75" thickTop="1" x14ac:dyDescent="0.25">
      <c r="B85" s="272" t="s">
        <v>254</v>
      </c>
      <c r="C85" s="363" t="s">
        <v>177</v>
      </c>
      <c r="D85" s="364"/>
      <c r="E85" s="365" t="s">
        <v>178</v>
      </c>
      <c r="F85" s="366"/>
      <c r="G85" s="265"/>
      <c r="H85" s="261"/>
    </row>
    <row r="86" spans="2:8" s="191" customFormat="1" x14ac:dyDescent="0.25">
      <c r="B86" s="276">
        <v>2</v>
      </c>
      <c r="C86" s="396" t="s">
        <v>179</v>
      </c>
      <c r="D86" s="376"/>
      <c r="E86" s="377" t="s">
        <v>180</v>
      </c>
      <c r="F86" s="378"/>
      <c r="G86" s="273"/>
      <c r="H86" s="194"/>
    </row>
    <row r="87" spans="2:8" s="191" customFormat="1" ht="17.25" customHeight="1" x14ac:dyDescent="0.25">
      <c r="B87" s="276">
        <v>2</v>
      </c>
      <c r="C87" s="396" t="s">
        <v>213</v>
      </c>
      <c r="D87" s="376"/>
      <c r="E87" s="377" t="s">
        <v>181</v>
      </c>
      <c r="F87" s="378"/>
      <c r="G87" s="273"/>
      <c r="H87" s="194"/>
    </row>
    <row r="88" spans="2:8" s="191" customFormat="1" ht="25.5" customHeight="1" x14ac:dyDescent="0.25">
      <c r="B88" s="276">
        <v>2</v>
      </c>
      <c r="C88" s="396" t="s">
        <v>198</v>
      </c>
      <c r="D88" s="376"/>
      <c r="E88" s="377" t="s">
        <v>227</v>
      </c>
      <c r="F88" s="378"/>
      <c r="G88" s="273"/>
      <c r="H88" s="194"/>
    </row>
    <row r="89" spans="2:8" s="191" customFormat="1" ht="25.5" customHeight="1" x14ac:dyDescent="0.25">
      <c r="B89" s="276">
        <v>2</v>
      </c>
      <c r="C89" s="396" t="s">
        <v>228</v>
      </c>
      <c r="D89" s="376"/>
      <c r="E89" s="377" t="s">
        <v>229</v>
      </c>
      <c r="F89" s="378"/>
      <c r="G89" s="273"/>
      <c r="H89" s="194"/>
    </row>
    <row r="90" spans="2:8" s="191" customFormat="1" ht="66.95" customHeight="1" x14ac:dyDescent="0.25">
      <c r="B90" s="276">
        <v>2</v>
      </c>
      <c r="C90" s="396" t="s">
        <v>215</v>
      </c>
      <c r="D90" s="376"/>
      <c r="E90" s="377" t="s">
        <v>182</v>
      </c>
      <c r="F90" s="378"/>
      <c r="G90" s="273"/>
      <c r="H90" s="194"/>
    </row>
    <row r="91" spans="2:8" s="191" customFormat="1" ht="67.5" customHeight="1" x14ac:dyDescent="0.25">
      <c r="B91" s="276">
        <v>2</v>
      </c>
      <c r="C91" s="384" t="s">
        <v>75</v>
      </c>
      <c r="D91" s="380"/>
      <c r="E91" s="381" t="s">
        <v>226</v>
      </c>
      <c r="F91" s="382"/>
      <c r="G91" s="273"/>
      <c r="H91" s="194"/>
    </row>
    <row r="92" spans="2:8" s="191" customFormat="1" ht="43.5" customHeight="1" x14ac:dyDescent="0.25">
      <c r="B92" s="276">
        <v>2</v>
      </c>
      <c r="C92" s="384" t="s">
        <v>216</v>
      </c>
      <c r="D92" s="380"/>
      <c r="E92" s="381" t="s">
        <v>217</v>
      </c>
      <c r="F92" s="382"/>
      <c r="G92" s="273"/>
      <c r="H92" s="194"/>
    </row>
    <row r="93" spans="2:8" s="191" customFormat="1" ht="35.1" customHeight="1" x14ac:dyDescent="0.25">
      <c r="B93" s="276">
        <v>2</v>
      </c>
      <c r="C93" s="384" t="s">
        <v>218</v>
      </c>
      <c r="D93" s="380"/>
      <c r="E93" s="381" t="s">
        <v>219</v>
      </c>
      <c r="F93" s="382"/>
      <c r="G93" s="273"/>
      <c r="H93" s="194"/>
    </row>
    <row r="94" spans="2:8" s="191" customFormat="1" ht="72.75" customHeight="1" x14ac:dyDescent="0.25">
      <c r="B94" s="276">
        <v>2</v>
      </c>
      <c r="C94" s="384" t="s">
        <v>47</v>
      </c>
      <c r="D94" s="380"/>
      <c r="E94" s="381" t="s">
        <v>251</v>
      </c>
      <c r="F94" s="382"/>
      <c r="G94" s="273"/>
      <c r="H94" s="194"/>
    </row>
    <row r="95" spans="2:8" s="191" customFormat="1" ht="93.95" customHeight="1" x14ac:dyDescent="0.25">
      <c r="B95" s="276">
        <v>2</v>
      </c>
      <c r="C95" s="384" t="s">
        <v>221</v>
      </c>
      <c r="D95" s="380"/>
      <c r="E95" s="381" t="s">
        <v>222</v>
      </c>
      <c r="F95" s="382"/>
      <c r="G95" s="273"/>
      <c r="H95" s="194"/>
    </row>
    <row r="96" spans="2:8" s="191" customFormat="1" ht="93.95" customHeight="1" x14ac:dyDescent="0.25">
      <c r="B96" s="276">
        <v>2</v>
      </c>
      <c r="C96" s="384" t="s">
        <v>223</v>
      </c>
      <c r="D96" s="380"/>
      <c r="E96" s="381" t="s">
        <v>224</v>
      </c>
      <c r="F96" s="382"/>
      <c r="G96" s="273"/>
      <c r="H96" s="194"/>
    </row>
    <row r="97" spans="2:8" s="191" customFormat="1" x14ac:dyDescent="0.25">
      <c r="B97" s="276">
        <v>2</v>
      </c>
      <c r="C97" s="384" t="s">
        <v>159</v>
      </c>
      <c r="D97" s="380"/>
      <c r="E97" s="381" t="s">
        <v>225</v>
      </c>
      <c r="F97" s="382"/>
      <c r="G97" s="273"/>
      <c r="H97" s="194"/>
    </row>
    <row r="98" spans="2:8" s="191" customFormat="1" ht="66.599999999999994" customHeight="1" x14ac:dyDescent="0.25">
      <c r="B98" s="276">
        <v>3</v>
      </c>
      <c r="C98" s="384" t="s">
        <v>192</v>
      </c>
      <c r="D98" s="380"/>
      <c r="E98" s="381" t="s">
        <v>231</v>
      </c>
      <c r="F98" s="382"/>
      <c r="G98" s="273"/>
      <c r="H98" s="194"/>
    </row>
    <row r="99" spans="2:8" s="191" customFormat="1" ht="66.599999999999994" customHeight="1" x14ac:dyDescent="0.25">
      <c r="B99" s="276">
        <v>3</v>
      </c>
      <c r="C99" s="384" t="s">
        <v>164</v>
      </c>
      <c r="D99" s="380"/>
      <c r="E99" s="381" t="s">
        <v>256</v>
      </c>
      <c r="F99" s="382"/>
      <c r="G99" s="273"/>
      <c r="H99" s="194"/>
    </row>
    <row r="100" spans="2:8" s="191" customFormat="1" ht="62.45" customHeight="1" x14ac:dyDescent="0.25">
      <c r="B100" s="276">
        <v>3</v>
      </c>
      <c r="C100" s="384" t="s">
        <v>61</v>
      </c>
      <c r="D100" s="380"/>
      <c r="E100" s="381" t="s">
        <v>257</v>
      </c>
      <c r="F100" s="382"/>
      <c r="G100" s="273"/>
      <c r="H100" s="194"/>
    </row>
    <row r="101" spans="2:8" s="191" customFormat="1" ht="38.450000000000003" customHeight="1" x14ac:dyDescent="0.25">
      <c r="B101" s="276">
        <v>3</v>
      </c>
      <c r="C101" s="384" t="s">
        <v>232</v>
      </c>
      <c r="D101" s="380"/>
      <c r="E101" s="381" t="s">
        <v>233</v>
      </c>
      <c r="F101" s="382"/>
      <c r="G101" s="273"/>
      <c r="H101" s="194"/>
    </row>
    <row r="102" spans="2:8" ht="59.25" customHeight="1" x14ac:dyDescent="0.25">
      <c r="B102" s="277">
        <v>5</v>
      </c>
      <c r="C102" s="383" t="s">
        <v>167</v>
      </c>
      <c r="D102" s="384"/>
      <c r="E102" s="381" t="s">
        <v>252</v>
      </c>
      <c r="F102" s="382"/>
      <c r="G102" s="265"/>
      <c r="H102" s="261"/>
    </row>
    <row r="103" spans="2:8" ht="59.25" customHeight="1" x14ac:dyDescent="0.25">
      <c r="B103" s="277">
        <v>5</v>
      </c>
      <c r="C103" s="383" t="s">
        <v>87</v>
      </c>
      <c r="D103" s="384"/>
      <c r="E103" s="381" t="s">
        <v>234</v>
      </c>
      <c r="F103" s="382"/>
      <c r="G103" s="265"/>
      <c r="H103" s="261"/>
    </row>
    <row r="104" spans="2:8" ht="59.25" customHeight="1" x14ac:dyDescent="0.25">
      <c r="B104" s="277">
        <v>5</v>
      </c>
      <c r="C104" s="383" t="s">
        <v>88</v>
      </c>
      <c r="D104" s="384"/>
      <c r="E104" s="381" t="s">
        <v>236</v>
      </c>
      <c r="F104" s="382"/>
      <c r="G104" s="265"/>
      <c r="H104" s="261"/>
    </row>
    <row r="105" spans="2:8" ht="59.25" customHeight="1" x14ac:dyDescent="0.25">
      <c r="B105" s="277">
        <v>5</v>
      </c>
      <c r="C105" s="383" t="s">
        <v>110</v>
      </c>
      <c r="D105" s="384"/>
      <c r="E105" s="381" t="s">
        <v>236</v>
      </c>
      <c r="F105" s="382"/>
      <c r="G105" s="265"/>
      <c r="H105" s="261"/>
    </row>
    <row r="106" spans="2:8" ht="47.45" customHeight="1" x14ac:dyDescent="0.25">
      <c r="B106" s="277">
        <v>5</v>
      </c>
      <c r="C106" s="383" t="s">
        <v>89</v>
      </c>
      <c r="D106" s="384"/>
      <c r="E106" s="381" t="s">
        <v>237</v>
      </c>
      <c r="F106" s="382"/>
      <c r="G106" s="265"/>
      <c r="H106" s="261"/>
    </row>
    <row r="107" spans="2:8" ht="45.6" customHeight="1" x14ac:dyDescent="0.25">
      <c r="B107" s="277">
        <v>5</v>
      </c>
      <c r="C107" s="383" t="s">
        <v>90</v>
      </c>
      <c r="D107" s="384"/>
      <c r="E107" s="381" t="s">
        <v>235</v>
      </c>
      <c r="F107" s="382"/>
      <c r="G107" s="265"/>
      <c r="H107" s="261"/>
    </row>
    <row r="108" spans="2:8" ht="32.450000000000003" customHeight="1" x14ac:dyDescent="0.25">
      <c r="B108" s="277">
        <v>5</v>
      </c>
      <c r="C108" s="383" t="s">
        <v>106</v>
      </c>
      <c r="D108" s="384"/>
      <c r="E108" s="381" t="s">
        <v>240</v>
      </c>
      <c r="F108" s="382"/>
      <c r="G108" s="265"/>
      <c r="H108" s="261"/>
    </row>
    <row r="109" spans="2:8" ht="33.6" customHeight="1" x14ac:dyDescent="0.25">
      <c r="B109" s="277">
        <v>5</v>
      </c>
      <c r="C109" s="383" t="s">
        <v>109</v>
      </c>
      <c r="D109" s="384"/>
      <c r="E109" s="381" t="s">
        <v>238</v>
      </c>
      <c r="F109" s="382"/>
      <c r="G109" s="265"/>
      <c r="H109" s="261"/>
    </row>
    <row r="110" spans="2:8" ht="33.6" customHeight="1" x14ac:dyDescent="0.25">
      <c r="B110" s="277">
        <v>5</v>
      </c>
      <c r="C110" s="383" t="s">
        <v>113</v>
      </c>
      <c r="D110" s="384"/>
      <c r="E110" s="381" t="s">
        <v>239</v>
      </c>
      <c r="F110" s="382"/>
      <c r="G110" s="265"/>
      <c r="H110" s="261"/>
    </row>
    <row r="111" spans="2:8" x14ac:dyDescent="0.25">
      <c r="B111" s="277">
        <v>5</v>
      </c>
      <c r="C111" s="383" t="s">
        <v>10</v>
      </c>
      <c r="D111" s="384"/>
      <c r="E111" s="381" t="s">
        <v>195</v>
      </c>
      <c r="F111" s="382"/>
      <c r="G111" s="265"/>
      <c r="H111" s="261"/>
    </row>
    <row r="112" spans="2:8" ht="24.95" customHeight="1" x14ac:dyDescent="0.25">
      <c r="B112" s="277">
        <v>8</v>
      </c>
      <c r="C112" s="383" t="s">
        <v>120</v>
      </c>
      <c r="D112" s="384"/>
      <c r="E112" s="381" t="s">
        <v>241</v>
      </c>
      <c r="F112" s="382"/>
      <c r="G112" s="265"/>
      <c r="H112" s="261"/>
    </row>
    <row r="113" spans="2:8" ht="46.5" customHeight="1" x14ac:dyDescent="0.25">
      <c r="B113" s="277">
        <v>8</v>
      </c>
      <c r="C113" s="383" t="s">
        <v>121</v>
      </c>
      <c r="D113" s="384"/>
      <c r="E113" s="381" t="s">
        <v>242</v>
      </c>
      <c r="F113" s="382"/>
      <c r="G113" s="265"/>
      <c r="H113" s="261"/>
    </row>
    <row r="114" spans="2:8" ht="46.5" customHeight="1" x14ac:dyDescent="0.25">
      <c r="B114" s="277">
        <v>8</v>
      </c>
      <c r="C114" s="383" t="s">
        <v>170</v>
      </c>
      <c r="D114" s="384"/>
      <c r="E114" s="381" t="s">
        <v>243</v>
      </c>
      <c r="F114" s="382"/>
      <c r="G114" s="265"/>
      <c r="H114" s="261"/>
    </row>
    <row r="115" spans="2:8" s="191" customFormat="1" ht="82.5" customHeight="1" x14ac:dyDescent="0.25">
      <c r="B115" s="276">
        <v>8</v>
      </c>
      <c r="C115" s="383" t="s">
        <v>244</v>
      </c>
      <c r="D115" s="384"/>
      <c r="E115" s="381" t="s">
        <v>184</v>
      </c>
      <c r="F115" s="382"/>
      <c r="G115" s="273"/>
      <c r="H115" s="194"/>
    </row>
    <row r="116" spans="2:8" s="191" customFormat="1" ht="33.950000000000003" customHeight="1" x14ac:dyDescent="0.25">
      <c r="B116" s="276">
        <v>8</v>
      </c>
      <c r="C116" s="383" t="s">
        <v>144</v>
      </c>
      <c r="D116" s="384"/>
      <c r="E116" s="381" t="s">
        <v>246</v>
      </c>
      <c r="F116" s="382"/>
      <c r="G116" s="273"/>
      <c r="H116" s="194"/>
    </row>
    <row r="117" spans="2:8" s="191" customFormat="1" ht="33.950000000000003" customHeight="1" x14ac:dyDescent="0.25">
      <c r="B117" s="276">
        <v>8</v>
      </c>
      <c r="C117" s="383" t="s">
        <v>247</v>
      </c>
      <c r="D117" s="384"/>
      <c r="E117" s="381" t="s">
        <v>248</v>
      </c>
      <c r="F117" s="382"/>
      <c r="G117" s="273"/>
      <c r="H117" s="194"/>
    </row>
    <row r="118" spans="2:8" s="191" customFormat="1" ht="33.950000000000003" customHeight="1" x14ac:dyDescent="0.25">
      <c r="B118" s="276">
        <v>8</v>
      </c>
      <c r="C118" s="383" t="s">
        <v>249</v>
      </c>
      <c r="D118" s="384"/>
      <c r="E118" s="381" t="s">
        <v>250</v>
      </c>
      <c r="F118" s="382"/>
      <c r="G118" s="273"/>
      <c r="H118" s="194"/>
    </row>
    <row r="119" spans="2:8" s="191" customFormat="1" ht="46.5" customHeight="1" x14ac:dyDescent="0.25">
      <c r="B119" s="276">
        <v>8</v>
      </c>
      <c r="C119" s="383" t="s">
        <v>128</v>
      </c>
      <c r="D119" s="384"/>
      <c r="E119" s="381" t="s">
        <v>245</v>
      </c>
      <c r="F119" s="382"/>
      <c r="G119" s="273"/>
      <c r="H119" s="194"/>
    </row>
    <row r="120" spans="2:8" ht="6.75" customHeight="1" thickBot="1" x14ac:dyDescent="0.3">
      <c r="B120" s="260"/>
      <c r="C120" s="385"/>
      <c r="D120" s="386"/>
      <c r="E120" s="387"/>
      <c r="F120" s="388"/>
      <c r="G120" s="265"/>
      <c r="H120" s="261"/>
    </row>
    <row r="121" spans="2:8" ht="15.75" thickTop="1" x14ac:dyDescent="0.25">
      <c r="B121" s="260"/>
      <c r="C121" s="274"/>
      <c r="D121" s="274"/>
      <c r="E121" s="275"/>
      <c r="F121" s="275"/>
      <c r="G121" s="265"/>
      <c r="H121" s="261"/>
    </row>
    <row r="122" spans="2:8" ht="15.75" thickBot="1" x14ac:dyDescent="0.3">
      <c r="B122" s="262"/>
      <c r="C122" s="263"/>
      <c r="D122" s="263"/>
      <c r="E122" s="263"/>
      <c r="F122" s="263"/>
      <c r="G122" s="263"/>
      <c r="H122" s="264"/>
    </row>
    <row r="126" spans="2:8" x14ac:dyDescent="0.25">
      <c r="B126" s="293" t="s">
        <v>266</v>
      </c>
    </row>
    <row r="127" spans="2:8" ht="48" customHeight="1" x14ac:dyDescent="0.25">
      <c r="B127" s="401" t="s">
        <v>267</v>
      </c>
      <c r="C127" s="401"/>
    </row>
    <row r="128" spans="2:8" x14ac:dyDescent="0.25">
      <c r="B128" s="402">
        <v>44342</v>
      </c>
      <c r="C128" s="402"/>
    </row>
  </sheetData>
  <sheetProtection sheet="1" scenarios="1" formatCells="0" formatColumns="0" formatRows="0"/>
  <autoFilter ref="B85:H119" xr:uid="{00000000-0009-0000-0000-000000000000}">
    <filterColumn colId="1" showButton="0"/>
    <filterColumn colId="3" showButton="0"/>
  </autoFilter>
  <mergeCells count="170">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119:D119"/>
    <mergeCell ref="E119:F119"/>
    <mergeCell ref="C120:D120"/>
    <mergeCell ref="E120:F120"/>
    <mergeCell ref="C118:D118"/>
    <mergeCell ref="E118:F118"/>
    <mergeCell ref="C117:D117"/>
    <mergeCell ref="E117:F117"/>
    <mergeCell ref="C115:D115"/>
    <mergeCell ref="E115:F115"/>
    <mergeCell ref="C116:D116"/>
    <mergeCell ref="E116:F116"/>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493" t="s">
        <v>272</v>
      </c>
      <c r="B1" s="493"/>
      <c r="E1" s="492" t="s">
        <v>129</v>
      </c>
      <c r="F1" s="492"/>
      <c r="G1" s="492"/>
      <c r="H1" s="492"/>
    </row>
    <row r="2" spans="1:22" ht="48.95" customHeight="1" x14ac:dyDescent="0.2">
      <c r="B2" s="151" t="s">
        <v>48</v>
      </c>
      <c r="C2" s="151"/>
      <c r="E2" s="491" t="s">
        <v>102</v>
      </c>
      <c r="F2" s="491"/>
      <c r="G2" s="491"/>
      <c r="H2" s="491"/>
      <c r="I2" s="491"/>
      <c r="K2" s="491" t="s">
        <v>93</v>
      </c>
      <c r="L2" s="491"/>
      <c r="M2" s="491"/>
      <c r="O2" s="491" t="s">
        <v>110</v>
      </c>
      <c r="P2" s="491"/>
      <c r="R2" s="139" t="s">
        <v>121</v>
      </c>
      <c r="T2" s="139" t="s">
        <v>150</v>
      </c>
      <c r="V2" s="83" t="s">
        <v>128</v>
      </c>
    </row>
    <row r="3" spans="1:22" ht="29.25" thickBot="1" x14ac:dyDescent="0.25">
      <c r="A3" s="140" t="s">
        <v>8</v>
      </c>
      <c r="B3" s="151" t="s">
        <v>8</v>
      </c>
      <c r="C3" s="151" t="s">
        <v>48</v>
      </c>
      <c r="E3" s="141" t="s">
        <v>87</v>
      </c>
      <c r="F3" s="141" t="s">
        <v>88</v>
      </c>
      <c r="H3" s="141" t="s">
        <v>89</v>
      </c>
      <c r="I3" s="141" t="s">
        <v>90</v>
      </c>
      <c r="K3" s="139" t="s">
        <v>94</v>
      </c>
      <c r="L3" s="139" t="s">
        <v>3</v>
      </c>
      <c r="M3" s="139" t="s">
        <v>99</v>
      </c>
      <c r="O3" s="145" t="s">
        <v>87</v>
      </c>
      <c r="P3" s="145" t="s">
        <v>196</v>
      </c>
      <c r="R3" s="140" t="s">
        <v>122</v>
      </c>
      <c r="T3" s="18" t="s">
        <v>134</v>
      </c>
      <c r="V3" s="65" t="s">
        <v>139</v>
      </c>
    </row>
    <row r="4" spans="1:22" ht="28.5" x14ac:dyDescent="0.2">
      <c r="A4" s="150" t="s">
        <v>152</v>
      </c>
      <c r="B4" s="153" t="s">
        <v>152</v>
      </c>
      <c r="C4" s="165" t="s">
        <v>130</v>
      </c>
      <c r="E4" s="140" t="s">
        <v>103</v>
      </c>
      <c r="F4" s="142">
        <v>0.25</v>
      </c>
      <c r="H4" s="140" t="s">
        <v>91</v>
      </c>
      <c r="I4" s="142">
        <v>0.25</v>
      </c>
      <c r="K4" s="140" t="s">
        <v>95</v>
      </c>
      <c r="L4" s="140" t="s">
        <v>97</v>
      </c>
      <c r="M4" s="140" t="s">
        <v>100</v>
      </c>
      <c r="O4" s="140" t="s">
        <v>103</v>
      </c>
      <c r="P4" s="186" t="s">
        <v>51</v>
      </c>
      <c r="R4" s="140" t="s">
        <v>123</v>
      </c>
      <c r="T4" s="18" t="s">
        <v>135</v>
      </c>
      <c r="V4" s="65" t="s">
        <v>141</v>
      </c>
    </row>
    <row r="5" spans="1:22" ht="29.25" thickBot="1" x14ac:dyDescent="0.25">
      <c r="A5" s="150" t="s">
        <v>153</v>
      </c>
      <c r="B5" s="157"/>
      <c r="C5" s="166"/>
      <c r="E5" s="140" t="s">
        <v>104</v>
      </c>
      <c r="F5" s="142">
        <v>0.15</v>
      </c>
      <c r="H5" s="140" t="s">
        <v>92</v>
      </c>
      <c r="I5" s="142">
        <v>0.15</v>
      </c>
      <c r="K5" s="140" t="s">
        <v>96</v>
      </c>
      <c r="L5" s="140" t="s">
        <v>98</v>
      </c>
      <c r="M5" s="140" t="s">
        <v>101</v>
      </c>
      <c r="O5" s="140" t="s">
        <v>104</v>
      </c>
      <c r="P5" s="186" t="s">
        <v>51</v>
      </c>
      <c r="R5" s="140" t="s">
        <v>124</v>
      </c>
      <c r="T5" s="18" t="s">
        <v>136</v>
      </c>
      <c r="V5" s="65" t="s">
        <v>140</v>
      </c>
    </row>
    <row r="6" spans="1:22" ht="28.5" x14ac:dyDescent="0.2">
      <c r="A6" s="150" t="s">
        <v>154</v>
      </c>
      <c r="B6" s="159" t="s">
        <v>153</v>
      </c>
      <c r="C6" s="167" t="s">
        <v>137</v>
      </c>
      <c r="E6" s="140" t="s">
        <v>105</v>
      </c>
      <c r="F6" s="142">
        <v>0.1</v>
      </c>
      <c r="H6" s="140"/>
      <c r="I6" s="140"/>
      <c r="K6" s="140"/>
      <c r="L6" s="140"/>
      <c r="M6" s="140"/>
      <c r="O6" s="140" t="s">
        <v>105</v>
      </c>
      <c r="P6" s="186" t="s">
        <v>84</v>
      </c>
      <c r="R6" s="140" t="s">
        <v>125</v>
      </c>
      <c r="T6" s="18" t="s">
        <v>258</v>
      </c>
      <c r="V6" s="140"/>
    </row>
    <row r="7" spans="1:22" ht="13.5" thickBot="1" x14ac:dyDescent="0.25">
      <c r="A7" s="150" t="s">
        <v>155</v>
      </c>
      <c r="B7" s="157"/>
      <c r="C7" s="166"/>
      <c r="E7" s="140"/>
      <c r="F7" s="142"/>
      <c r="O7" s="143"/>
      <c r="R7" s="140" t="s">
        <v>126</v>
      </c>
    </row>
    <row r="8" spans="1:22" x14ac:dyDescent="0.2">
      <c r="A8" s="150" t="s">
        <v>156</v>
      </c>
      <c r="B8" s="159" t="s">
        <v>154</v>
      </c>
      <c r="C8" s="167" t="s">
        <v>74</v>
      </c>
      <c r="R8" s="140"/>
    </row>
    <row r="9" spans="1:22" ht="26.25" thickBot="1" x14ac:dyDescent="0.25">
      <c r="A9" s="150" t="s">
        <v>157</v>
      </c>
      <c r="B9" s="161"/>
      <c r="C9" s="166"/>
    </row>
    <row r="10" spans="1:22" x14ac:dyDescent="0.2">
      <c r="A10" s="150" t="s">
        <v>158</v>
      </c>
      <c r="B10" s="159" t="s">
        <v>155</v>
      </c>
      <c r="C10" s="167" t="s">
        <v>131</v>
      </c>
    </row>
    <row r="11" spans="1:22" ht="14.1" customHeight="1" thickBot="1" x14ac:dyDescent="0.25">
      <c r="A11" s="152"/>
      <c r="B11" s="157"/>
      <c r="C11" s="166"/>
    </row>
    <row r="12" spans="1:22" ht="14.1" customHeight="1" x14ac:dyDescent="0.2">
      <c r="B12" s="159" t="s">
        <v>156</v>
      </c>
      <c r="C12" s="160" t="s">
        <v>130</v>
      </c>
    </row>
    <row r="13" spans="1:22" ht="14.1" customHeight="1" x14ac:dyDescent="0.2">
      <c r="B13" s="156"/>
      <c r="C13" s="155" t="s">
        <v>137</v>
      </c>
    </row>
    <row r="14" spans="1:22" ht="14.1" customHeight="1" x14ac:dyDescent="0.2">
      <c r="B14" s="154"/>
      <c r="C14" s="155" t="s">
        <v>74</v>
      </c>
    </row>
    <row r="15" spans="1:22" ht="14.1" customHeight="1" x14ac:dyDescent="0.2">
      <c r="B15" s="154"/>
      <c r="C15" s="155" t="s">
        <v>131</v>
      </c>
    </row>
    <row r="16" spans="1:22" ht="14.1" customHeight="1" x14ac:dyDescent="0.2">
      <c r="B16" s="154"/>
      <c r="C16" s="155" t="s">
        <v>46</v>
      </c>
    </row>
    <row r="17" spans="2:3" ht="14.1" customHeight="1" thickBot="1" x14ac:dyDescent="0.25">
      <c r="B17" s="157"/>
      <c r="C17" s="158"/>
    </row>
    <row r="18" spans="2:3" ht="25.5" x14ac:dyDescent="0.2">
      <c r="B18" s="159" t="s">
        <v>157</v>
      </c>
      <c r="C18" s="160" t="s">
        <v>130</v>
      </c>
    </row>
    <row r="19" spans="2:3" ht="14.1" customHeight="1" x14ac:dyDescent="0.2">
      <c r="B19" s="154"/>
      <c r="C19" s="155" t="s">
        <v>137</v>
      </c>
    </row>
    <row r="20" spans="2:3" ht="14.1" customHeight="1" x14ac:dyDescent="0.2">
      <c r="B20" s="154"/>
      <c r="C20" s="155" t="s">
        <v>74</v>
      </c>
    </row>
    <row r="21" spans="2:3" ht="14.1" customHeight="1" x14ac:dyDescent="0.2">
      <c r="B21" s="154"/>
      <c r="C21" s="155" t="s">
        <v>131</v>
      </c>
    </row>
    <row r="22" spans="2:3" ht="14.1" customHeight="1" x14ac:dyDescent="0.2">
      <c r="B22" s="154"/>
      <c r="C22" s="155" t="s">
        <v>46</v>
      </c>
    </row>
    <row r="23" spans="2:3" ht="14.1" customHeight="1" thickBot="1" x14ac:dyDescent="0.25">
      <c r="B23" s="161"/>
      <c r="C23" s="162"/>
    </row>
    <row r="24" spans="2:3" ht="14.1" customHeight="1" x14ac:dyDescent="0.2">
      <c r="B24" s="159" t="s">
        <v>158</v>
      </c>
      <c r="C24" s="160" t="s">
        <v>46</v>
      </c>
    </row>
    <row r="25" spans="2:3" ht="14.1" customHeight="1" x14ac:dyDescent="0.2">
      <c r="B25" s="154"/>
      <c r="C25" s="155" t="s">
        <v>137</v>
      </c>
    </row>
    <row r="26" spans="2:3" ht="14.1" customHeight="1" thickBot="1" x14ac:dyDescent="0.25">
      <c r="B26" s="157"/>
      <c r="C26" s="158"/>
    </row>
  </sheetData>
  <sheetProtection sheet="1" formatCells="0" formatColumns="0" formatRows="0"/>
  <mergeCells count="5">
    <mergeCell ref="E2:I2"/>
    <mergeCell ref="K2:M2"/>
    <mergeCell ref="O2:P2"/>
    <mergeCell ref="E1:H1"/>
    <mergeCell ref="A1:B1"/>
  </mergeCells>
  <pageMargins left="0.70866141732283472" right="0.70866141732283472" top="1.1417322834645669" bottom="0.74803149606299213" header="0.31496062992125984" footer="0.31496062992125984"/>
  <pageSetup orientation="portrait" r:id="rId1"/>
  <headerFooter>
    <oddHeader>&amp;L&amp;G&amp;C&amp;"-,Negrita"AGUAS DEL HUILA S.A. E.S.P.
NIT.  800.100.553-2
MAPA DE RIESGOS
7,0&amp;R&amp;G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9"/>
  <sheetViews>
    <sheetView showGridLines="0" tabSelected="1" zoomScale="70" zoomScaleNormal="70" workbookViewId="0">
      <selection activeCell="A11" sqref="A11:XFD11"/>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3"/>
      <c r="B1" s="223"/>
      <c r="C1" s="224"/>
      <c r="D1" s="225"/>
      <c r="G1" s="163"/>
      <c r="H1" s="163"/>
      <c r="I1" s="163"/>
    </row>
    <row r="2" spans="1:9" ht="42" customHeight="1" x14ac:dyDescent="0.25">
      <c r="A2" s="19" t="s">
        <v>151</v>
      </c>
      <c r="B2" s="404" t="s">
        <v>291</v>
      </c>
      <c r="C2" s="404"/>
      <c r="D2" s="405"/>
      <c r="E2" s="405"/>
      <c r="F2" s="149"/>
      <c r="G2" s="147"/>
    </row>
    <row r="3" spans="1:9" ht="15" x14ac:dyDescent="0.25">
      <c r="A3" s="218"/>
      <c r="B3" s="220"/>
      <c r="C3" s="220"/>
      <c r="D3" s="221"/>
      <c r="E3" s="222"/>
      <c r="F3" s="219"/>
      <c r="G3" s="222"/>
    </row>
    <row r="4" spans="1:9" ht="21" customHeight="1" x14ac:dyDescent="0.25">
      <c r="A4" s="403" t="s">
        <v>214</v>
      </c>
      <c r="B4" s="403" t="s">
        <v>75</v>
      </c>
      <c r="C4" s="403" t="s">
        <v>133</v>
      </c>
      <c r="D4" s="403" t="s">
        <v>132</v>
      </c>
      <c r="E4" s="403" t="s">
        <v>47</v>
      </c>
      <c r="F4" s="403" t="s">
        <v>48</v>
      </c>
      <c r="G4" s="403"/>
    </row>
    <row r="5" spans="1:9" ht="57" customHeight="1" x14ac:dyDescent="0.25">
      <c r="A5" s="403"/>
      <c r="B5" s="403"/>
      <c r="C5" s="403"/>
      <c r="D5" s="403"/>
      <c r="E5" s="403"/>
      <c r="F5" s="144" t="s">
        <v>8</v>
      </c>
      <c r="G5" s="144" t="s">
        <v>160</v>
      </c>
      <c r="H5" s="144" t="s">
        <v>161</v>
      </c>
      <c r="I5" s="144" t="s">
        <v>159</v>
      </c>
    </row>
    <row r="6" spans="1:9" s="11" customFormat="1" ht="155.25" customHeight="1" x14ac:dyDescent="0.25">
      <c r="A6" s="2" t="s">
        <v>11</v>
      </c>
      <c r="B6" s="2" t="s">
        <v>134</v>
      </c>
      <c r="C6" s="2" t="s">
        <v>292</v>
      </c>
      <c r="D6" s="2" t="s">
        <v>297</v>
      </c>
      <c r="E6" s="325" t="str">
        <f>+CONCATENATE(B6," ",C6," ",D6)</f>
        <v>Posibilidad de pérdida Económica por vencimiento de terminos en los procesos judiciales en contra de la entidad o donde la entidd es accionante según sea el caso  debido a la falta de seguimiento en la constestacion oportuna de las acciones judiciales y legales</v>
      </c>
      <c r="F6" s="2" t="s">
        <v>152</v>
      </c>
      <c r="G6" s="2"/>
      <c r="H6" s="326" t="str">
        <f>+IF(F6='11 FORMULAS'!$B$4,'11 FORMULAS'!$C$4,IF(F6='11 FORMULAS'!$B$6,'11 FORMULAS'!$C$6,IF(F6='11 FORMULAS'!$B$8,'11 FORMULAS'!$C$8,IF(F6='11 FORMULAS'!$B$10,'11 FORMULAS'!$C$10,""))))</f>
        <v>Procesos</v>
      </c>
      <c r="I6" s="326" t="str">
        <f>+G6&amp;H6</f>
        <v>Procesos</v>
      </c>
    </row>
    <row r="7" spans="1:9" s="11" customFormat="1" ht="88.5" customHeight="1" x14ac:dyDescent="0.25">
      <c r="A7" s="2" t="s">
        <v>12</v>
      </c>
      <c r="B7" s="2" t="s">
        <v>134</v>
      </c>
      <c r="C7" s="2" t="s">
        <v>293</v>
      </c>
      <c r="D7" s="2" t="s">
        <v>288</v>
      </c>
      <c r="E7" s="325" t="str">
        <f t="shared" ref="E7:E25" si="0">+CONCATENATE(B7," ",C7," ",D7)</f>
        <v xml:space="preserve">Posibilidad de pérdida Económica Omision o mora en el inicio de acciones cambiarias donde la sociedad es acreedora debido a falta de seguimiento y control de estos procesos. </v>
      </c>
      <c r="F7" s="2" t="s">
        <v>152</v>
      </c>
      <c r="G7" s="2"/>
      <c r="H7" s="326" t="str">
        <f>+IF(F7='11 FORMULAS'!$B$4,'11 FORMULAS'!$C$4,IF(F7='11 FORMULAS'!$B$6,'11 FORMULAS'!$C$6,IF(F7='11 FORMULAS'!$B$8,'11 FORMULAS'!$C$8,IF(F7='11 FORMULAS'!$B$10,'11 FORMULAS'!$C$10,""))))</f>
        <v>Procesos</v>
      </c>
      <c r="I7" s="326" t="str">
        <f t="shared" ref="I7:I25" si="1">+G7&amp;H7</f>
        <v>Procesos</v>
      </c>
    </row>
    <row r="8" spans="1:9" s="318" customFormat="1" ht="142.5" x14ac:dyDescent="0.25">
      <c r="A8" s="2" t="s">
        <v>13</v>
      </c>
      <c r="B8" s="2" t="s">
        <v>136</v>
      </c>
      <c r="C8" s="2" t="s">
        <v>294</v>
      </c>
      <c r="D8" s="2" t="s">
        <v>280</v>
      </c>
      <c r="E8" s="325" t="str">
        <f t="shared" si="0"/>
        <v>Posibilidad de pérdida Económica y Reputacional Respuesta inoportuna a las diferentes acciones legales, constitucionales en  contra de la sociedad como derechos de peticion, acciones de tutela y acciones populares.  debido a la falta de seguimiento y evaluación a los requisitos legales aplicables a la entidad.</v>
      </c>
      <c r="F8" s="2" t="s">
        <v>152</v>
      </c>
      <c r="G8" s="316"/>
      <c r="H8" s="317" t="str">
        <f>+IF(F8='11 FORMULAS'!$B$4,'11 FORMULAS'!$C$4,IF(F8='11 FORMULAS'!$B$6,'11 FORMULAS'!$C$6,IF(F8='11 FORMULAS'!$B$8,'11 FORMULAS'!$C$8,IF(F8='11 FORMULAS'!$B$10,'11 FORMULAS'!$C$10,""))))</f>
        <v>Procesos</v>
      </c>
      <c r="I8" s="326" t="str">
        <f t="shared" si="1"/>
        <v>Procesos</v>
      </c>
    </row>
    <row r="9" spans="1:9" ht="142.5" x14ac:dyDescent="0.25">
      <c r="A9" s="2" t="s">
        <v>14</v>
      </c>
      <c r="B9" s="2" t="s">
        <v>136</v>
      </c>
      <c r="C9" s="2" t="s">
        <v>295</v>
      </c>
      <c r="D9" s="2" t="s">
        <v>296</v>
      </c>
      <c r="E9" s="148" t="str">
        <f t="shared" si="0"/>
        <v>Posibilidad de pérdida Económica y Reputacional Incumplimiento de requisitos legales en todas las actuaciones administrativas, con incidencia juridica que esten a cargo de la sociedad.  Debido a la omisión en la verificación del cumplimiento de los requisitos legales antes de la expedición de los actos administrativos.</v>
      </c>
      <c r="F9" s="3" t="s">
        <v>152</v>
      </c>
      <c r="G9" s="3"/>
      <c r="H9" s="164" t="str">
        <f>+IF(F9='11 FORMULAS'!$B$4,'11 FORMULAS'!$C$4,IF(F9='11 FORMULAS'!$B$6,'11 FORMULAS'!$C$6,IF(F9='11 FORMULAS'!$B$8,'11 FORMULAS'!$C$8,IF(F9='11 FORMULAS'!$B$10,'11 FORMULAS'!$C$10,""))))</f>
        <v>Procesos</v>
      </c>
      <c r="I9" s="164" t="str">
        <f t="shared" si="1"/>
        <v>Procesos</v>
      </c>
    </row>
    <row r="10" spans="1:9" ht="35.1" customHeight="1" x14ac:dyDescent="0.25">
      <c r="A10" s="2" t="s">
        <v>15</v>
      </c>
      <c r="B10" s="2"/>
      <c r="C10" s="2"/>
      <c r="D10" s="2"/>
      <c r="E10" s="148" t="str">
        <f t="shared" si="0"/>
        <v xml:space="preserve">  </v>
      </c>
      <c r="F10" s="3"/>
      <c r="G10" s="3"/>
      <c r="H10" s="164" t="str">
        <f>+IF(F10='11 FORMULAS'!$B$4,'11 FORMULAS'!$C$4,IF(F10='11 FORMULAS'!$B$6,'11 FORMULAS'!$C$6,IF(F10='11 FORMULAS'!$B$8,'11 FORMULAS'!$C$8,IF(F10='11 FORMULAS'!$B$10,'11 FORMULAS'!$C$10,""))))</f>
        <v/>
      </c>
      <c r="I10" s="164" t="str">
        <f t="shared" si="1"/>
        <v/>
      </c>
    </row>
    <row r="11" spans="1:9" ht="35.1" customHeight="1" x14ac:dyDescent="0.25">
      <c r="A11" s="2" t="s">
        <v>16</v>
      </c>
      <c r="B11" s="2"/>
      <c r="C11" s="2"/>
      <c r="D11" s="2"/>
      <c r="E11" s="148" t="str">
        <f t="shared" si="0"/>
        <v xml:space="preserve">  </v>
      </c>
      <c r="F11" s="3"/>
      <c r="G11" s="3"/>
      <c r="H11" s="164" t="str">
        <f>+IF(F11='11 FORMULAS'!$B$4,'11 FORMULAS'!$C$4,IF(F11='11 FORMULAS'!$B$6,'11 FORMULAS'!$C$6,IF(F11='11 FORMULAS'!$B$8,'11 FORMULAS'!$C$8,IF(F11='11 FORMULAS'!$B$10,'11 FORMULAS'!$C$10,""))))</f>
        <v/>
      </c>
      <c r="I11" s="164" t="str">
        <f t="shared" si="1"/>
        <v/>
      </c>
    </row>
    <row r="12" spans="1:9" ht="35.1" customHeight="1" x14ac:dyDescent="0.25">
      <c r="A12" s="2" t="s">
        <v>17</v>
      </c>
      <c r="B12" s="2"/>
      <c r="C12" s="2"/>
      <c r="D12" s="2"/>
      <c r="E12" s="148" t="str">
        <f t="shared" si="0"/>
        <v xml:space="preserve">  </v>
      </c>
      <c r="F12" s="3"/>
      <c r="G12" s="3"/>
      <c r="H12" s="164" t="str">
        <f>+IF(F12='11 FORMULAS'!$B$4,'11 FORMULAS'!$C$4,IF(F12='11 FORMULAS'!$B$6,'11 FORMULAS'!$C$6,IF(F12='11 FORMULAS'!$B$8,'11 FORMULAS'!$C$8,IF(F12='11 FORMULAS'!$B$10,'11 FORMULAS'!$C$10,""))))</f>
        <v/>
      </c>
      <c r="I12" s="164" t="str">
        <f t="shared" si="1"/>
        <v/>
      </c>
    </row>
    <row r="13" spans="1:9" ht="35.1" customHeight="1" x14ac:dyDescent="0.25">
      <c r="A13" s="2" t="s">
        <v>18</v>
      </c>
      <c r="B13" s="2"/>
      <c r="C13" s="2"/>
      <c r="D13" s="2"/>
      <c r="E13" s="148" t="str">
        <f t="shared" si="0"/>
        <v xml:space="preserve">  </v>
      </c>
      <c r="F13" s="3"/>
      <c r="G13" s="3"/>
      <c r="H13" s="164" t="str">
        <f>+IF(F13='11 FORMULAS'!$B$4,'11 FORMULAS'!$C$4,IF(F13='11 FORMULAS'!$B$6,'11 FORMULAS'!$C$6,IF(F13='11 FORMULAS'!$B$8,'11 FORMULAS'!$C$8,IF(F13='11 FORMULAS'!$B$10,'11 FORMULAS'!$C$10,""))))</f>
        <v/>
      </c>
      <c r="I13" s="164" t="str">
        <f t="shared" si="1"/>
        <v/>
      </c>
    </row>
    <row r="14" spans="1:9" s="12" customFormat="1" ht="35.1" customHeight="1" x14ac:dyDescent="0.25">
      <c r="A14" s="2" t="s">
        <v>19</v>
      </c>
      <c r="B14" s="2"/>
      <c r="C14" s="2"/>
      <c r="D14" s="2"/>
      <c r="E14" s="148" t="str">
        <f t="shared" si="0"/>
        <v xml:space="preserve">  </v>
      </c>
      <c r="F14" s="3"/>
      <c r="G14" s="3"/>
      <c r="H14" s="164" t="str">
        <f>+IF(F14='11 FORMULAS'!$B$4,'11 FORMULAS'!$C$4,IF(F14='11 FORMULAS'!$B$6,'11 FORMULAS'!$C$6,IF(F14='11 FORMULAS'!$B$8,'11 FORMULAS'!$C$8,IF(F14='11 FORMULAS'!$B$10,'11 FORMULAS'!$C$10,""))))</f>
        <v/>
      </c>
      <c r="I14" s="164" t="str">
        <f t="shared" si="1"/>
        <v/>
      </c>
    </row>
    <row r="15" spans="1:9" s="12" customFormat="1" ht="35.1" customHeight="1" x14ac:dyDescent="0.25">
      <c r="A15" s="2" t="s">
        <v>31</v>
      </c>
      <c r="B15" s="2"/>
      <c r="C15" s="2"/>
      <c r="D15" s="2"/>
      <c r="E15" s="148"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x14ac:dyDescent="0.25">
      <c r="A16" s="2" t="s">
        <v>32</v>
      </c>
      <c r="B16" s="2"/>
      <c r="C16" s="2"/>
      <c r="D16" s="2"/>
      <c r="E16" s="148"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x14ac:dyDescent="0.25">
      <c r="A17" s="2" t="s">
        <v>33</v>
      </c>
      <c r="B17" s="2"/>
      <c r="C17" s="2"/>
      <c r="D17" s="2"/>
      <c r="E17" s="148"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x14ac:dyDescent="0.25">
      <c r="A18" s="2" t="s">
        <v>34</v>
      </c>
      <c r="B18" s="2"/>
      <c r="C18" s="2"/>
      <c r="D18" s="2"/>
      <c r="E18" s="148"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x14ac:dyDescent="0.25">
      <c r="A19" s="2" t="s">
        <v>35</v>
      </c>
      <c r="B19" s="2"/>
      <c r="C19" s="2"/>
      <c r="D19" s="2"/>
      <c r="E19" s="148"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x14ac:dyDescent="0.25">
      <c r="A20" s="2" t="s">
        <v>36</v>
      </c>
      <c r="B20" s="2"/>
      <c r="C20" s="2"/>
      <c r="D20" s="2"/>
      <c r="E20" s="148"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x14ac:dyDescent="0.25">
      <c r="A21" s="2" t="s">
        <v>37</v>
      </c>
      <c r="B21" s="2"/>
      <c r="C21" s="2"/>
      <c r="D21" s="2"/>
      <c r="E21" s="148"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x14ac:dyDescent="0.25">
      <c r="A22" s="2" t="s">
        <v>38</v>
      </c>
      <c r="B22" s="2"/>
      <c r="C22" s="2"/>
      <c r="D22" s="2"/>
      <c r="E22" s="148"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x14ac:dyDescent="0.25">
      <c r="A23" s="2" t="s">
        <v>39</v>
      </c>
      <c r="B23" s="2"/>
      <c r="C23" s="2"/>
      <c r="D23" s="2"/>
      <c r="E23" s="148"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35.1" customHeight="1" x14ac:dyDescent="0.25">
      <c r="A24" s="2" t="s">
        <v>40</v>
      </c>
      <c r="B24" s="2"/>
      <c r="C24" s="2"/>
      <c r="D24" s="2"/>
      <c r="E24" s="148" t="str">
        <f t="shared" si="0"/>
        <v xml:space="preserve">  </v>
      </c>
      <c r="F24" s="3"/>
      <c r="G24" s="3"/>
      <c r="H24" s="164" t="str">
        <f>+IF(F24='11 FORMULAS'!$B$4,'11 FORMULAS'!$C$4,IF(F24='11 FORMULAS'!$B$6,'11 FORMULAS'!$C$6,IF(F24='11 FORMULAS'!$B$8,'11 FORMULAS'!$C$8,IF(F24='11 FORMULAS'!$B$10,'11 FORMULAS'!$C$10,""))))</f>
        <v/>
      </c>
      <c r="I24" s="164" t="str">
        <f t="shared" si="1"/>
        <v/>
      </c>
    </row>
    <row r="25" spans="1:9" s="12" customFormat="1" ht="35.1" customHeight="1" x14ac:dyDescent="0.25">
      <c r="A25" s="2" t="s">
        <v>41</v>
      </c>
      <c r="B25" s="2"/>
      <c r="C25" s="2"/>
      <c r="D25" s="2"/>
      <c r="E25" s="148" t="str">
        <f t="shared" si="0"/>
        <v xml:space="preserve">  </v>
      </c>
      <c r="F25" s="3"/>
      <c r="G25" s="3"/>
      <c r="H25" s="164" t="str">
        <f>+IF(F25='11 FORMULAS'!$B$4,'11 FORMULAS'!$C$4,IF(F25='11 FORMULAS'!$B$6,'11 FORMULAS'!$C$6,IF(F25='11 FORMULAS'!$B$8,'11 FORMULAS'!$C$8,IF(F25='11 FORMULAS'!$B$10,'11 FORMULAS'!$C$10,""))))</f>
        <v/>
      </c>
      <c r="I25" s="164" t="str">
        <f t="shared" si="1"/>
        <v/>
      </c>
    </row>
    <row r="26" spans="1:9" s="12" customFormat="1" ht="18" x14ac:dyDescent="0.25">
      <c r="A26" s="13"/>
      <c r="B26" s="13"/>
      <c r="C26" s="13"/>
      <c r="D26" s="13"/>
      <c r="E26" s="14"/>
      <c r="F26" s="15"/>
      <c r="G26" s="15"/>
    </row>
    <row r="27" spans="1:9" x14ac:dyDescent="0.2">
      <c r="A27" s="9"/>
      <c r="B27" s="9"/>
      <c r="C27" s="9"/>
      <c r="D27" s="9"/>
      <c r="F27" s="9"/>
      <c r="G27" s="163"/>
    </row>
    <row r="28" spans="1:9" x14ac:dyDescent="0.2">
      <c r="A28" s="9"/>
      <c r="B28" s="9"/>
      <c r="C28" s="9"/>
      <c r="D28" s="9"/>
      <c r="F28" s="9"/>
      <c r="G28" s="163"/>
    </row>
    <row r="29" spans="1:9" x14ac:dyDescent="0.25">
      <c r="A29" s="16"/>
      <c r="B29" s="16"/>
      <c r="C29" s="16"/>
      <c r="D29" s="16"/>
      <c r="F29" s="16"/>
      <c r="G29" s="16"/>
    </row>
    <row r="30" spans="1:9" x14ac:dyDescent="0.2">
      <c r="A30" s="9"/>
      <c r="B30" s="9"/>
      <c r="C30" s="9"/>
      <c r="D30" s="9"/>
      <c r="F30" s="9"/>
      <c r="G30" s="163"/>
    </row>
    <row r="31" spans="1:9" x14ac:dyDescent="0.2">
      <c r="A31" s="9"/>
      <c r="B31" s="9"/>
      <c r="C31" s="9"/>
      <c r="D31" s="9"/>
      <c r="F31" s="9"/>
      <c r="G31" s="163"/>
    </row>
    <row r="32" spans="1:9" x14ac:dyDescent="0.2">
      <c r="A32" s="9"/>
      <c r="B32" s="9"/>
      <c r="C32" s="9"/>
      <c r="D32" s="9"/>
      <c r="F32" s="9"/>
      <c r="G32" s="163"/>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scale="26"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topLeftCell="A7" zoomScale="70" zoomScaleNormal="55" zoomScaleSheetLayoutView="70" workbookViewId="0">
      <selection activeCell="H10" sqref="H10"/>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0.5703125" style="21" customWidth="1"/>
    <col min="10" max="10" width="22.7109375" style="21" customWidth="1"/>
    <col min="11" max="11" width="10.140625" style="21" customWidth="1"/>
    <col min="12" max="12" width="11" style="21" customWidth="1"/>
    <col min="13" max="13" width="16.28515625" style="207" customWidth="1"/>
    <col min="14" max="14" width="14.42578125" style="207"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6"/>
      <c r="B1" s="22"/>
      <c r="C1" s="215"/>
      <c r="D1" s="49"/>
      <c r="E1" s="20"/>
      <c r="G1" s="227"/>
      <c r="H1" s="228"/>
      <c r="I1" s="20"/>
      <c r="J1" s="20"/>
      <c r="K1" s="20"/>
      <c r="L1" s="20"/>
      <c r="M1" s="202"/>
      <c r="N1" s="202"/>
      <c r="R1" s="171"/>
      <c r="S1" s="171"/>
    </row>
    <row r="2" spans="1:25" s="9" customFormat="1" ht="25.5" customHeight="1" x14ac:dyDescent="0.2">
      <c r="A2" s="19" t="s">
        <v>151</v>
      </c>
      <c r="B2" s="337" t="str">
        <f>+IF('2 CONTEXTO E IDENTIFICACIÓN'!$B$2="","",'2 CONTEXTO E IDENTIFICACIÓN'!$B$2)</f>
        <v>GESTIÓN JURIDICA</v>
      </c>
      <c r="C2" s="337"/>
      <c r="D2" s="337"/>
      <c r="E2" s="20"/>
      <c r="G2" s="214"/>
      <c r="H2" s="319"/>
      <c r="I2" s="213"/>
      <c r="J2" s="319"/>
      <c r="K2" s="20"/>
      <c r="L2" s="20"/>
      <c r="M2" s="202"/>
      <c r="N2" s="202"/>
      <c r="R2" s="171"/>
      <c r="S2" s="171"/>
    </row>
    <row r="3" spans="1:25" s="9" customFormat="1" ht="15.75" thickBot="1" x14ac:dyDescent="0.25">
      <c r="A3" s="218"/>
      <c r="B3" s="338" t="str">
        <f>+IF('2 CONTEXTO E IDENTIFICACIÓN'!$D$2="","",'2 CONTEXTO E IDENTIFICACIÓN'!$D$2)</f>
        <v/>
      </c>
      <c r="C3" s="338"/>
      <c r="D3" s="338"/>
      <c r="E3" s="23"/>
      <c r="F3" s="23"/>
      <c r="R3" s="171"/>
      <c r="S3" s="171"/>
    </row>
    <row r="4" spans="1:25" s="9" customFormat="1" ht="15.75" thickBot="1" x14ac:dyDescent="0.25">
      <c r="A4" s="218"/>
      <c r="B4" s="217"/>
      <c r="C4" s="217"/>
      <c r="D4" s="217"/>
      <c r="E4" s="23"/>
      <c r="F4" s="23"/>
      <c r="G4" s="413" t="s">
        <v>73</v>
      </c>
      <c r="H4" s="414"/>
      <c r="I4" s="414"/>
      <c r="J4" s="414"/>
      <c r="K4" s="414"/>
      <c r="L4" s="414"/>
      <c r="M4" s="414"/>
      <c r="N4" s="415"/>
      <c r="R4" s="171"/>
      <c r="S4" s="171"/>
    </row>
    <row r="5" spans="1:25" s="24" customFormat="1" ht="14.1" customHeight="1" thickBot="1" x14ac:dyDescent="0.3">
      <c r="A5" s="296"/>
      <c r="C5" s="413" t="s">
        <v>79</v>
      </c>
      <c r="D5" s="414"/>
      <c r="E5" s="414"/>
      <c r="F5" s="415"/>
      <c r="G5" s="416" t="s">
        <v>164</v>
      </c>
      <c r="H5" s="417"/>
      <c r="I5" s="418"/>
      <c r="J5" s="416" t="s">
        <v>61</v>
      </c>
      <c r="K5" s="417"/>
      <c r="L5" s="418"/>
      <c r="M5" s="416" t="s">
        <v>191</v>
      </c>
      <c r="N5" s="418"/>
      <c r="P5" s="409" t="s">
        <v>2</v>
      </c>
      <c r="Q5" s="410"/>
      <c r="R5" s="411"/>
      <c r="S5" s="411"/>
      <c r="T5" s="412"/>
      <c r="V5" s="406" t="s">
        <v>4</v>
      </c>
      <c r="W5" s="407"/>
      <c r="X5" s="407"/>
      <c r="Y5" s="408"/>
    </row>
    <row r="6" spans="1:25" s="146" customFormat="1" ht="42.75" x14ac:dyDescent="0.25">
      <c r="A6" s="297" t="s">
        <v>189</v>
      </c>
      <c r="B6" s="298" t="s">
        <v>188</v>
      </c>
      <c r="C6" s="198" t="s">
        <v>192</v>
      </c>
      <c r="D6" s="199" t="s">
        <v>50</v>
      </c>
      <c r="E6" s="200" t="s">
        <v>187</v>
      </c>
      <c r="F6" s="201" t="s">
        <v>190</v>
      </c>
      <c r="G6" s="176" t="s">
        <v>164</v>
      </c>
      <c r="H6" s="177" t="s">
        <v>255</v>
      </c>
      <c r="I6" s="180" t="s">
        <v>49</v>
      </c>
      <c r="J6" s="176" t="s">
        <v>61</v>
      </c>
      <c r="K6" s="177" t="s">
        <v>255</v>
      </c>
      <c r="L6" s="180" t="s">
        <v>49</v>
      </c>
      <c r="M6" s="176" t="s">
        <v>166</v>
      </c>
      <c r="N6" s="178" t="s">
        <v>165</v>
      </c>
      <c r="P6" s="26" t="s">
        <v>49</v>
      </c>
      <c r="Q6" s="27" t="s">
        <v>50</v>
      </c>
      <c r="R6" s="168" t="s">
        <v>163</v>
      </c>
      <c r="S6" s="168" t="s">
        <v>162</v>
      </c>
      <c r="T6" s="28" t="s">
        <v>51</v>
      </c>
      <c r="V6" s="26" t="s">
        <v>49</v>
      </c>
      <c r="W6" s="27" t="s">
        <v>60</v>
      </c>
      <c r="X6" s="27" t="s">
        <v>78</v>
      </c>
      <c r="Y6" s="28" t="s">
        <v>61</v>
      </c>
    </row>
    <row r="7" spans="1:25" ht="163.5" customHeight="1" x14ac:dyDescent="0.25">
      <c r="A7" s="29" t="str">
        <f>'2 CONTEXTO E IDENTIFICACIÓN'!A6</f>
        <v>R1</v>
      </c>
      <c r="B7" s="299" t="str">
        <f>+'2 CONTEXTO E IDENTIFICACIÓN'!E6</f>
        <v>Posibilidad de pérdida Económica por vencimiento de terminos en los procesos judiciales en contra de la entidad o donde la entidd es accionante según sea el caso  debido a la falta de seguimiento en la constestacion oportuna de las acciones judiciales y legales</v>
      </c>
      <c r="C7" s="195">
        <v>50</v>
      </c>
      <c r="D7" s="331" t="str">
        <f t="shared" ref="D7:D26" si="0">+IF(C7="","",IF(C7&lt;=$S$7,$Q$7,IF(C7&lt;=$S$8,$Q$8,IF(C7&lt;=$S$9,$Q$9,IF(C7&lt;=$S$10,$Q$10,IF(C7&gt;=$R$11,$Q$11,""))))))</f>
        <v>La actividad que conlleva el riesgo se ejecuta de 24 a 500 veces por año</v>
      </c>
      <c r="E7" s="173">
        <f t="shared" ref="E7:E26" si="1">+IF(D7="","",IF(D7=$Q$7,$T$7,IF(D7=$Q$8,$T$8,IF(D7=$Q$9,$T$9,IF(D7=$Q$10,$T$10,IF(D7=$Q$11,$T$11))))))</f>
        <v>0.6</v>
      </c>
      <c r="F7" s="30" t="str">
        <f t="shared" ref="F7:F26" si="2">+IF(D7="","",IF(D7=$Q$7,$P$7,IF(D7=$Q$8,$P$8,IF(D7=$Q$9,$P$9,IF(D7=$Q$10,$P$10,IF(D7=$Q$11,$P$11))))))</f>
        <v>Media</v>
      </c>
      <c r="G7" s="183" t="s">
        <v>64</v>
      </c>
      <c r="H7" s="175">
        <f>+IF(G7="","",IF(G7="N/A","",IF(OR(G7=$X$7,G7=$Y$7),$W$7,IF(OR(G7=$X$8,G7=$Y$8),$W$8,IF(OR(G7=$X$9,G7=$Y$9),$W$9,IF(OR(G7=$X$10,G7=$Y$10),$W$10,IF(OR(G7=$X$11,G7=$Y$11),$W$11)))))))</f>
        <v>0.4</v>
      </c>
      <c r="I7" s="181" t="str">
        <f t="shared" ref="I7:I26" si="3">+IF(G7="","",IF(G7="N/A","",IF(OR(G7=$X$7,G7=$Y$7),$V$7,IF(OR(G7=$X$8,G7=$Y$8),$V$8,IF(OR(G7=$X$9,G7=$Y$9),$V$9,IF(OR(G7=$X$10,G7=$Y$10),$V$10,IF(OR(G7=$X$11,G7=$Y$11),$V$11)))))))</f>
        <v>Menor</v>
      </c>
      <c r="J7" s="183" t="s">
        <v>138</v>
      </c>
      <c r="K7" s="175" t="str">
        <f t="shared" ref="K7:K26" si="4">+IF(J7="","",IF(J7="N/A","",IF(OR(J7=$X$7,J7=$Y$7),$W$7,IF(OR(J7=$X$8,J7=$Y$8),$W$8,IF(OR(J7=$X$9,J7=$Y$9),$W$9,IF(OR(J7=$X$10,J7=$Y$10),$W$10,IF(OR(J7=$X$11,J7=$Y$11),$W$11)))))))</f>
        <v/>
      </c>
      <c r="L7" s="181" t="str">
        <f t="shared" ref="L7:L26" si="5">+IF(J7="","",IF(J7="N/A","",IF(OR(J7=$X$7,J7=$Y$7),$V$7,IF(OR(J7=$X$8,J7=$Y$8),$V$8,IF(OR(J7=$X$9,J7=$Y$9),$V$9,IF(OR(J7=$X$10,J7=$Y$10),$V$10,IF(OR(J7=$X$11,J7=$Y$11),$V$11)))))))</f>
        <v/>
      </c>
      <c r="M7" s="203">
        <f>+IF(H7="",K7,IF(K7="",H7,IF(H7&gt;K7,H7,K7)))</f>
        <v>0.4</v>
      </c>
      <c r="N7" s="204" t="str">
        <f>+IF(M7="","",IF(M7=$W$7,$V$7,IF(M7=$W$8,$V$8,IF(M7=$W$9,$V$9,IF(M7=$W$10,$V$10,IF(M7=$W$11,$V$11))))))</f>
        <v>Menor</v>
      </c>
      <c r="P7" s="31" t="s">
        <v>52</v>
      </c>
      <c r="Q7" s="32" t="s">
        <v>53</v>
      </c>
      <c r="R7" s="169">
        <v>0</v>
      </c>
      <c r="S7" s="169">
        <v>2</v>
      </c>
      <c r="T7" s="33">
        <v>0.2</v>
      </c>
      <c r="V7" s="31" t="s">
        <v>62</v>
      </c>
      <c r="W7" s="34">
        <v>0.2</v>
      </c>
      <c r="X7" s="32" t="s">
        <v>80</v>
      </c>
      <c r="Y7" s="35" t="s">
        <v>63</v>
      </c>
    </row>
    <row r="8" spans="1:25" ht="126" customHeight="1" x14ac:dyDescent="0.25">
      <c r="A8" s="29" t="str">
        <f>'2 CONTEXTO E IDENTIFICACIÓN'!A7</f>
        <v>R2</v>
      </c>
      <c r="B8" s="299" t="str">
        <f>+'2 CONTEXTO E IDENTIFICACIÓN'!E7</f>
        <v xml:space="preserve">Posibilidad de pérdida Económica Omision o mora en el inicio de acciones cambiarias donde la sociedad es acreedora debido a falta de seguimiento y control de estos procesos. </v>
      </c>
      <c r="C8" s="196">
        <v>20</v>
      </c>
      <c r="D8" s="331" t="str">
        <f t="shared" si="0"/>
        <v>La actividad que conlleva el riesgo se ejecuta de 3 a 24 veces por año</v>
      </c>
      <c r="E8" s="173">
        <f t="shared" si="1"/>
        <v>0.4</v>
      </c>
      <c r="F8" s="30" t="str">
        <f t="shared" si="2"/>
        <v>Baja</v>
      </c>
      <c r="G8" s="183" t="s">
        <v>80</v>
      </c>
      <c r="H8" s="175">
        <f t="shared" ref="H8:H26" si="6">+IF(G8="","",IF(G8="N/A","",IF(OR(G8=$X$7,G8=$Y$7),$W$7,IF(OR(G8=$X$8,G8=$Y$8),$W$8,IF(OR(G8=$X$9,G8=$Y$9),$W$9,IF(OR(G8=$X$10,G8=$Y$10),$W$10,IF(OR(G8=$X$11,G8=$Y$11),$W$11)))))))</f>
        <v>0.2</v>
      </c>
      <c r="I8" s="181" t="str">
        <f t="shared" si="3"/>
        <v>Leve</v>
      </c>
      <c r="J8" s="183" t="s">
        <v>138</v>
      </c>
      <c r="K8" s="175" t="str">
        <f t="shared" si="4"/>
        <v/>
      </c>
      <c r="L8" s="181" t="str">
        <f t="shared" si="5"/>
        <v/>
      </c>
      <c r="M8" s="203">
        <f>+IF(H8="",K8,IF(K8="",H8,IF(H8&gt;K8,H8,K8)))</f>
        <v>0.2</v>
      </c>
      <c r="N8" s="204" t="str">
        <f t="shared" ref="N8:N26" si="7">+IF(M8="","",IF(M8=$W$7,$V$7,IF(M8=$W$8,$V$8,IF(M8=$W$9,$V$9,IF(M8=$W$10,$V$10,IF(M8=$W$11,$V$11))))))</f>
        <v>Leve</v>
      </c>
      <c r="P8" s="36" t="s">
        <v>54</v>
      </c>
      <c r="Q8" s="37" t="s">
        <v>55</v>
      </c>
      <c r="R8" s="169">
        <v>3</v>
      </c>
      <c r="S8" s="169">
        <v>24</v>
      </c>
      <c r="T8" s="33">
        <v>0.4</v>
      </c>
      <c r="V8" s="36" t="s">
        <v>7</v>
      </c>
      <c r="W8" s="34">
        <v>0.4</v>
      </c>
      <c r="X8" s="37" t="s">
        <v>64</v>
      </c>
      <c r="Y8" s="38" t="s">
        <v>65</v>
      </c>
    </row>
    <row r="9" spans="1:25" ht="142.5" x14ac:dyDescent="0.25">
      <c r="A9" s="29" t="str">
        <f>'2 CONTEXTO E IDENTIFICACIÓN'!A8</f>
        <v>R3</v>
      </c>
      <c r="B9" s="299" t="str">
        <f>+'2 CONTEXTO E IDENTIFICACIÓN'!E8</f>
        <v>Posibilidad de pérdida Económica y Reputacional Respuesta inoportuna a las diferentes acciones legales, constitucionales en  contra de la sociedad como derechos de peticion, acciones de tutela y acciones populares.  debido a la falta de seguimiento y evaluación a los requisitos legales aplicables a la entidad.</v>
      </c>
      <c r="C9" s="196">
        <v>80</v>
      </c>
      <c r="D9" s="331" t="str">
        <f t="shared" si="0"/>
        <v>La actividad que conlleva el riesgo se ejecuta de 24 a 500 veces por año</v>
      </c>
      <c r="E9" s="173">
        <f t="shared" si="1"/>
        <v>0.6</v>
      </c>
      <c r="F9" s="30" t="str">
        <f t="shared" si="2"/>
        <v>Media</v>
      </c>
      <c r="G9" s="183" t="s">
        <v>68</v>
      </c>
      <c r="H9" s="175">
        <f t="shared" si="6"/>
        <v>0.8</v>
      </c>
      <c r="I9" s="181" t="str">
        <f t="shared" si="3"/>
        <v>Mayor</v>
      </c>
      <c r="J9" s="183" t="s">
        <v>67</v>
      </c>
      <c r="K9" s="175">
        <f t="shared" si="4"/>
        <v>0.6</v>
      </c>
      <c r="L9" s="181" t="str">
        <f t="shared" si="5"/>
        <v>Moderado</v>
      </c>
      <c r="M9" s="203">
        <f t="shared" ref="M9:M26" si="8">+IF(H9="",K9,IF(K9="",H9,IF(H9&gt;K9,H9,K9)))</f>
        <v>0.8</v>
      </c>
      <c r="N9" s="204" t="str">
        <f t="shared" si="7"/>
        <v>Mayor</v>
      </c>
      <c r="P9" s="39" t="s">
        <v>56</v>
      </c>
      <c r="Q9" s="37" t="s">
        <v>57</v>
      </c>
      <c r="R9" s="169">
        <v>25</v>
      </c>
      <c r="S9" s="169">
        <v>500</v>
      </c>
      <c r="T9" s="33">
        <v>0.6</v>
      </c>
      <c r="V9" s="39" t="s">
        <v>5</v>
      </c>
      <c r="W9" s="34">
        <v>0.6</v>
      </c>
      <c r="X9" s="37" t="s">
        <v>66</v>
      </c>
      <c r="Y9" s="38" t="s">
        <v>67</v>
      </c>
    </row>
    <row r="10" spans="1:25" ht="128.25" x14ac:dyDescent="0.25">
      <c r="A10" s="29" t="str">
        <f>'2 CONTEXTO E IDENTIFICACIÓN'!A9</f>
        <v>R4</v>
      </c>
      <c r="B10" s="299" t="str">
        <f>+'2 CONTEXTO E IDENTIFICACIÓN'!E9</f>
        <v>Posibilidad de pérdida Económica y Reputacional Incumplimiento de requisitos legales en todas las actuaciones administrativas, con incidencia juridica que esten a cargo de la sociedad.  Debido a la omisión en la verificación del cumplimiento de los requisitos legales antes de la expedición de los actos administrativos.</v>
      </c>
      <c r="C10" s="196">
        <v>10</v>
      </c>
      <c r="D10" s="172" t="str">
        <f t="shared" si="0"/>
        <v>La actividad que conlleva el riesgo se ejecuta de 3 a 24 veces por año</v>
      </c>
      <c r="E10" s="173">
        <f t="shared" si="1"/>
        <v>0.4</v>
      </c>
      <c r="F10" s="30" t="str">
        <f t="shared" si="2"/>
        <v>Baja</v>
      </c>
      <c r="G10" s="183" t="s">
        <v>64</v>
      </c>
      <c r="H10" s="175">
        <f t="shared" si="6"/>
        <v>0.4</v>
      </c>
      <c r="I10" s="181" t="str">
        <f t="shared" si="3"/>
        <v>Menor</v>
      </c>
      <c r="J10" s="183"/>
      <c r="K10" s="175" t="str">
        <f t="shared" si="4"/>
        <v/>
      </c>
      <c r="L10" s="181" t="str">
        <f t="shared" si="5"/>
        <v/>
      </c>
      <c r="M10" s="203">
        <f t="shared" si="8"/>
        <v>0.4</v>
      </c>
      <c r="N10" s="204" t="str">
        <f t="shared" si="7"/>
        <v>Menor</v>
      </c>
      <c r="P10" s="40" t="s">
        <v>58</v>
      </c>
      <c r="Q10" s="37" t="s">
        <v>76</v>
      </c>
      <c r="R10" s="169">
        <v>501</v>
      </c>
      <c r="S10" s="169">
        <v>5000</v>
      </c>
      <c r="T10" s="33">
        <v>0.8</v>
      </c>
      <c r="V10" s="40" t="s">
        <v>6</v>
      </c>
      <c r="W10" s="34">
        <v>0.8</v>
      </c>
      <c r="X10" s="37" t="s">
        <v>68</v>
      </c>
      <c r="Y10" s="38" t="s">
        <v>69</v>
      </c>
    </row>
    <row r="11" spans="1:25" ht="73.5" customHeight="1" x14ac:dyDescent="0.25">
      <c r="A11" s="29" t="str">
        <f>'2 CONTEXTO E IDENTIFICACIÓN'!A10</f>
        <v>R5</v>
      </c>
      <c r="B11" s="299" t="str">
        <f>+'2 CONTEXTO E IDENTIFICACIÓN'!E10</f>
        <v xml:space="preserve">  </v>
      </c>
      <c r="C11" s="196"/>
      <c r="D11" s="172" t="str">
        <f t="shared" si="0"/>
        <v/>
      </c>
      <c r="E11" s="173" t="str">
        <f t="shared" si="1"/>
        <v/>
      </c>
      <c r="F11" s="30" t="str">
        <f t="shared" si="2"/>
        <v/>
      </c>
      <c r="G11" s="183"/>
      <c r="H11" s="175" t="str">
        <f t="shared" si="6"/>
        <v/>
      </c>
      <c r="I11" s="181" t="str">
        <f t="shared" si="3"/>
        <v/>
      </c>
      <c r="J11" s="183"/>
      <c r="K11" s="175" t="str">
        <f t="shared" si="4"/>
        <v/>
      </c>
      <c r="L11" s="181" t="str">
        <f t="shared" si="5"/>
        <v/>
      </c>
      <c r="M11" s="203" t="str">
        <f t="shared" si="8"/>
        <v/>
      </c>
      <c r="N11" s="204" t="str">
        <f t="shared" si="7"/>
        <v/>
      </c>
      <c r="P11" s="41" t="s">
        <v>59</v>
      </c>
      <c r="Q11" s="37" t="s">
        <v>77</v>
      </c>
      <c r="R11" s="169">
        <v>5001</v>
      </c>
      <c r="S11" s="169"/>
      <c r="T11" s="33">
        <v>1</v>
      </c>
      <c r="V11" s="41" t="s">
        <v>70</v>
      </c>
      <c r="W11" s="34">
        <v>1</v>
      </c>
      <c r="X11" s="37" t="s">
        <v>71</v>
      </c>
      <c r="Y11" s="38" t="s">
        <v>72</v>
      </c>
    </row>
    <row r="12" spans="1:25" ht="73.5" customHeight="1" thickBot="1" x14ac:dyDescent="0.3">
      <c r="A12" s="29" t="str">
        <f>'2 CONTEXTO E IDENTIFICACIÓN'!A11</f>
        <v>R6</v>
      </c>
      <c r="B12" s="299" t="str">
        <f>+'2 CONTEXTO E IDENTIFICACIÓN'!E11</f>
        <v xml:space="preserve">  </v>
      </c>
      <c r="C12" s="196"/>
      <c r="D12" s="172" t="str">
        <f t="shared" si="0"/>
        <v/>
      </c>
      <c r="E12" s="173" t="str">
        <f t="shared" si="1"/>
        <v/>
      </c>
      <c r="F12" s="30" t="str">
        <f t="shared" si="2"/>
        <v/>
      </c>
      <c r="G12" s="183"/>
      <c r="H12" s="175" t="str">
        <f t="shared" si="6"/>
        <v/>
      </c>
      <c r="I12" s="181" t="str">
        <f t="shared" si="3"/>
        <v/>
      </c>
      <c r="J12" s="183"/>
      <c r="K12" s="175" t="str">
        <f t="shared" si="4"/>
        <v/>
      </c>
      <c r="L12" s="181" t="str">
        <f t="shared" si="5"/>
        <v/>
      </c>
      <c r="M12" s="203" t="str">
        <f t="shared" si="8"/>
        <v/>
      </c>
      <c r="N12" s="204" t="str">
        <f t="shared" si="7"/>
        <v/>
      </c>
      <c r="P12" s="42"/>
      <c r="Q12" s="43"/>
      <c r="R12" s="170"/>
      <c r="S12" s="170"/>
      <c r="T12" s="44"/>
      <c r="V12" s="42"/>
      <c r="W12" s="43"/>
      <c r="X12" s="43" t="s">
        <v>138</v>
      </c>
      <c r="Y12" s="44" t="s">
        <v>138</v>
      </c>
    </row>
    <row r="13" spans="1:25" ht="73.5" customHeight="1" x14ac:dyDescent="0.25">
      <c r="A13" s="29" t="str">
        <f>'2 CONTEXTO E IDENTIFICACIÓN'!A12</f>
        <v>R7</v>
      </c>
      <c r="B13" s="299" t="str">
        <f>+'2 CONTEXTO E IDENTIFICACIÓN'!E12</f>
        <v xml:space="preserve">  </v>
      </c>
      <c r="C13" s="196"/>
      <c r="D13" s="172" t="str">
        <f t="shared" si="0"/>
        <v/>
      </c>
      <c r="E13" s="173" t="str">
        <f t="shared" si="1"/>
        <v/>
      </c>
      <c r="F13" s="30" t="str">
        <f t="shared" si="2"/>
        <v/>
      </c>
      <c r="G13" s="183"/>
      <c r="H13" s="175" t="str">
        <f t="shared" si="6"/>
        <v/>
      </c>
      <c r="I13" s="181" t="str">
        <f t="shared" si="3"/>
        <v/>
      </c>
      <c r="J13" s="183"/>
      <c r="K13" s="175" t="str">
        <f t="shared" si="4"/>
        <v/>
      </c>
      <c r="L13" s="181" t="str">
        <f t="shared" si="5"/>
        <v/>
      </c>
      <c r="M13" s="203" t="str">
        <f t="shared" si="8"/>
        <v/>
      </c>
      <c r="N13" s="204" t="str">
        <f t="shared" si="7"/>
        <v/>
      </c>
    </row>
    <row r="14" spans="1:25" ht="73.5" customHeight="1" x14ac:dyDescent="0.25">
      <c r="A14" s="29" t="str">
        <f>'2 CONTEXTO E IDENTIFICACIÓN'!A13</f>
        <v>R8</v>
      </c>
      <c r="B14" s="299" t="str">
        <f>+'2 CONTEXTO E IDENTIFICACIÓN'!E13</f>
        <v xml:space="preserve">  </v>
      </c>
      <c r="C14" s="196"/>
      <c r="D14" s="172" t="str">
        <f t="shared" si="0"/>
        <v/>
      </c>
      <c r="E14" s="173" t="str">
        <f t="shared" si="1"/>
        <v/>
      </c>
      <c r="F14" s="30" t="str">
        <f t="shared" si="2"/>
        <v/>
      </c>
      <c r="G14" s="183"/>
      <c r="H14" s="175" t="str">
        <f t="shared" si="6"/>
        <v/>
      </c>
      <c r="I14" s="181" t="str">
        <f t="shared" si="3"/>
        <v/>
      </c>
      <c r="J14" s="183"/>
      <c r="K14" s="175" t="str">
        <f t="shared" si="4"/>
        <v/>
      </c>
      <c r="L14" s="181" t="str">
        <f t="shared" si="5"/>
        <v/>
      </c>
      <c r="M14" s="203" t="str">
        <f t="shared" si="8"/>
        <v/>
      </c>
      <c r="N14" s="204" t="str">
        <f t="shared" si="7"/>
        <v/>
      </c>
    </row>
    <row r="15" spans="1:25" ht="73.5" customHeight="1" x14ac:dyDescent="0.25">
      <c r="A15" s="29" t="str">
        <f>'2 CONTEXTO E IDENTIFICACIÓN'!A14</f>
        <v>R9</v>
      </c>
      <c r="B15" s="299" t="str">
        <f>+'2 CONTEXTO E IDENTIFICACIÓN'!E14</f>
        <v xml:space="preserve">  </v>
      </c>
      <c r="C15" s="196"/>
      <c r="D15" s="172" t="str">
        <f t="shared" si="0"/>
        <v/>
      </c>
      <c r="E15" s="173" t="str">
        <f t="shared" si="1"/>
        <v/>
      </c>
      <c r="F15" s="30" t="str">
        <f t="shared" si="2"/>
        <v/>
      </c>
      <c r="G15" s="183"/>
      <c r="H15" s="175" t="str">
        <f t="shared" si="6"/>
        <v/>
      </c>
      <c r="I15" s="181" t="str">
        <f t="shared" si="3"/>
        <v/>
      </c>
      <c r="J15" s="183"/>
      <c r="K15" s="175" t="str">
        <f t="shared" si="4"/>
        <v/>
      </c>
      <c r="L15" s="181" t="str">
        <f t="shared" si="5"/>
        <v/>
      </c>
      <c r="M15" s="203" t="str">
        <f t="shared" si="8"/>
        <v/>
      </c>
      <c r="N15" s="204" t="str">
        <f t="shared" si="7"/>
        <v/>
      </c>
    </row>
    <row r="16" spans="1:25" ht="73.5" customHeight="1" x14ac:dyDescent="0.25">
      <c r="A16" s="29" t="str">
        <f>'2 CONTEXTO E IDENTIFICACIÓN'!A15</f>
        <v>R10</v>
      </c>
      <c r="B16" s="299" t="str">
        <f>+'2 CONTEXTO E IDENTIFICACIÓN'!E15</f>
        <v xml:space="preserve">  </v>
      </c>
      <c r="C16" s="196"/>
      <c r="D16" s="172" t="str">
        <f t="shared" si="0"/>
        <v/>
      </c>
      <c r="E16" s="173" t="str">
        <f t="shared" si="1"/>
        <v/>
      </c>
      <c r="F16" s="30" t="str">
        <f t="shared" si="2"/>
        <v/>
      </c>
      <c r="G16" s="183"/>
      <c r="H16" s="175" t="str">
        <f t="shared" si="6"/>
        <v/>
      </c>
      <c r="I16" s="181" t="str">
        <f t="shared" si="3"/>
        <v/>
      </c>
      <c r="J16" s="183"/>
      <c r="K16" s="175" t="str">
        <f t="shared" si="4"/>
        <v/>
      </c>
      <c r="L16" s="181" t="str">
        <f t="shared" si="5"/>
        <v/>
      </c>
      <c r="M16" s="203" t="str">
        <f t="shared" si="8"/>
        <v/>
      </c>
      <c r="N16" s="204" t="str">
        <f t="shared" si="7"/>
        <v/>
      </c>
    </row>
    <row r="17" spans="1:14" ht="73.5" customHeight="1" x14ac:dyDescent="0.25">
      <c r="A17" s="29" t="str">
        <f>'2 CONTEXTO E IDENTIFICACIÓN'!A16</f>
        <v>R11</v>
      </c>
      <c r="B17" s="299" t="str">
        <f>+'2 CONTEXTO E IDENTIFICACIÓN'!E16</f>
        <v xml:space="preserve">  </v>
      </c>
      <c r="C17" s="196"/>
      <c r="D17" s="172" t="str">
        <f t="shared" si="0"/>
        <v/>
      </c>
      <c r="E17" s="173" t="str">
        <f t="shared" si="1"/>
        <v/>
      </c>
      <c r="F17" s="30" t="str">
        <f t="shared" si="2"/>
        <v/>
      </c>
      <c r="G17" s="183"/>
      <c r="H17" s="175" t="str">
        <f t="shared" si="6"/>
        <v/>
      </c>
      <c r="I17" s="181" t="str">
        <f t="shared" si="3"/>
        <v/>
      </c>
      <c r="J17" s="183"/>
      <c r="K17" s="175" t="str">
        <f t="shared" si="4"/>
        <v/>
      </c>
      <c r="L17" s="181" t="str">
        <f t="shared" si="5"/>
        <v/>
      </c>
      <c r="M17" s="203" t="str">
        <f t="shared" si="8"/>
        <v/>
      </c>
      <c r="N17" s="204" t="str">
        <f t="shared" si="7"/>
        <v/>
      </c>
    </row>
    <row r="18" spans="1:14" ht="73.5" customHeight="1" x14ac:dyDescent="0.25">
      <c r="A18" s="29" t="str">
        <f>'2 CONTEXTO E IDENTIFICACIÓN'!A17</f>
        <v>R12</v>
      </c>
      <c r="B18" s="299" t="str">
        <f>+'2 CONTEXTO E IDENTIFICACIÓN'!E17</f>
        <v xml:space="preserve">  </v>
      </c>
      <c r="C18" s="196"/>
      <c r="D18" s="172" t="str">
        <f t="shared" si="0"/>
        <v/>
      </c>
      <c r="E18" s="173" t="str">
        <f t="shared" si="1"/>
        <v/>
      </c>
      <c r="F18" s="30" t="str">
        <f t="shared" si="2"/>
        <v/>
      </c>
      <c r="G18" s="183"/>
      <c r="H18" s="175" t="str">
        <f t="shared" si="6"/>
        <v/>
      </c>
      <c r="I18" s="181" t="str">
        <f t="shared" si="3"/>
        <v/>
      </c>
      <c r="J18" s="183"/>
      <c r="K18" s="175" t="str">
        <f t="shared" si="4"/>
        <v/>
      </c>
      <c r="L18" s="181" t="str">
        <f t="shared" si="5"/>
        <v/>
      </c>
      <c r="M18" s="203" t="str">
        <f t="shared" si="8"/>
        <v/>
      </c>
      <c r="N18" s="204" t="str">
        <f t="shared" si="7"/>
        <v/>
      </c>
    </row>
    <row r="19" spans="1:14" ht="73.5" customHeight="1" x14ac:dyDescent="0.25">
      <c r="A19" s="29" t="str">
        <f>'2 CONTEXTO E IDENTIFICACIÓN'!A18</f>
        <v>R13</v>
      </c>
      <c r="B19" s="299" t="str">
        <f>+'2 CONTEXTO E IDENTIFICACIÓN'!E18</f>
        <v xml:space="preserve">  </v>
      </c>
      <c r="C19" s="196"/>
      <c r="D19" s="172" t="str">
        <f t="shared" si="0"/>
        <v/>
      </c>
      <c r="E19" s="173" t="str">
        <f t="shared" si="1"/>
        <v/>
      </c>
      <c r="F19" s="30" t="str">
        <f t="shared" si="2"/>
        <v/>
      </c>
      <c r="G19" s="183"/>
      <c r="H19" s="175" t="str">
        <f t="shared" si="6"/>
        <v/>
      </c>
      <c r="I19" s="181" t="str">
        <f t="shared" si="3"/>
        <v/>
      </c>
      <c r="J19" s="183"/>
      <c r="K19" s="175" t="str">
        <f t="shared" si="4"/>
        <v/>
      </c>
      <c r="L19" s="181" t="str">
        <f t="shared" si="5"/>
        <v/>
      </c>
      <c r="M19" s="203" t="str">
        <f t="shared" si="8"/>
        <v/>
      </c>
      <c r="N19" s="204" t="str">
        <f t="shared" si="7"/>
        <v/>
      </c>
    </row>
    <row r="20" spans="1:14" ht="73.5" customHeight="1" x14ac:dyDescent="0.25">
      <c r="A20" s="29" t="str">
        <f>'2 CONTEXTO E IDENTIFICACIÓN'!A19</f>
        <v>R14</v>
      </c>
      <c r="B20" s="299" t="str">
        <f>+'2 CONTEXTO E IDENTIFICACIÓN'!E19</f>
        <v xml:space="preserve">  </v>
      </c>
      <c r="C20" s="196"/>
      <c r="D20" s="172" t="str">
        <f t="shared" si="0"/>
        <v/>
      </c>
      <c r="E20" s="173" t="str">
        <f t="shared" si="1"/>
        <v/>
      </c>
      <c r="F20" s="30" t="str">
        <f t="shared" si="2"/>
        <v/>
      </c>
      <c r="G20" s="183"/>
      <c r="H20" s="175" t="str">
        <f t="shared" si="6"/>
        <v/>
      </c>
      <c r="I20" s="181" t="str">
        <f t="shared" si="3"/>
        <v/>
      </c>
      <c r="J20" s="183"/>
      <c r="K20" s="175" t="str">
        <f t="shared" si="4"/>
        <v/>
      </c>
      <c r="L20" s="181" t="str">
        <f t="shared" si="5"/>
        <v/>
      </c>
      <c r="M20" s="203" t="str">
        <f t="shared" si="8"/>
        <v/>
      </c>
      <c r="N20" s="204" t="str">
        <f t="shared" si="7"/>
        <v/>
      </c>
    </row>
    <row r="21" spans="1:14" ht="73.5" customHeight="1" x14ac:dyDescent="0.25">
      <c r="A21" s="29" t="str">
        <f>'2 CONTEXTO E IDENTIFICACIÓN'!A20</f>
        <v>R15</v>
      </c>
      <c r="B21" s="299" t="str">
        <f>+'2 CONTEXTO E IDENTIFICACIÓN'!E20</f>
        <v xml:space="preserve">  </v>
      </c>
      <c r="C21" s="196"/>
      <c r="D21" s="172" t="str">
        <f t="shared" si="0"/>
        <v/>
      </c>
      <c r="E21" s="173" t="str">
        <f t="shared" si="1"/>
        <v/>
      </c>
      <c r="F21" s="30" t="str">
        <f t="shared" si="2"/>
        <v/>
      </c>
      <c r="G21" s="183"/>
      <c r="H21" s="175" t="str">
        <f t="shared" si="6"/>
        <v/>
      </c>
      <c r="I21" s="181" t="str">
        <f t="shared" si="3"/>
        <v/>
      </c>
      <c r="J21" s="183"/>
      <c r="K21" s="175" t="str">
        <f t="shared" si="4"/>
        <v/>
      </c>
      <c r="L21" s="181" t="str">
        <f t="shared" si="5"/>
        <v/>
      </c>
      <c r="M21" s="203" t="str">
        <f t="shared" si="8"/>
        <v/>
      </c>
      <c r="N21" s="204" t="str">
        <f t="shared" si="7"/>
        <v/>
      </c>
    </row>
    <row r="22" spans="1:14" ht="73.5" customHeight="1" x14ac:dyDescent="0.25">
      <c r="A22" s="29" t="str">
        <f>'2 CONTEXTO E IDENTIFICACIÓN'!A21</f>
        <v>R16</v>
      </c>
      <c r="B22" s="299" t="str">
        <f>+'2 CONTEXTO E IDENTIFICACIÓN'!E21</f>
        <v xml:space="preserve">  </v>
      </c>
      <c r="C22" s="196"/>
      <c r="D22" s="172" t="str">
        <f t="shared" si="0"/>
        <v/>
      </c>
      <c r="E22" s="173" t="str">
        <f t="shared" si="1"/>
        <v/>
      </c>
      <c r="F22" s="30" t="str">
        <f t="shared" si="2"/>
        <v/>
      </c>
      <c r="G22" s="183"/>
      <c r="H22" s="175" t="str">
        <f t="shared" si="6"/>
        <v/>
      </c>
      <c r="I22" s="181" t="str">
        <f t="shared" si="3"/>
        <v/>
      </c>
      <c r="J22" s="183"/>
      <c r="K22" s="175" t="str">
        <f t="shared" si="4"/>
        <v/>
      </c>
      <c r="L22" s="181" t="str">
        <f t="shared" si="5"/>
        <v/>
      </c>
      <c r="M22" s="203" t="str">
        <f t="shared" si="8"/>
        <v/>
      </c>
      <c r="N22" s="204" t="str">
        <f t="shared" si="7"/>
        <v/>
      </c>
    </row>
    <row r="23" spans="1:14" ht="73.5" customHeight="1" x14ac:dyDescent="0.25">
      <c r="A23" s="29" t="str">
        <f>'2 CONTEXTO E IDENTIFICACIÓN'!A22</f>
        <v>R17</v>
      </c>
      <c r="B23" s="299" t="str">
        <f>+'2 CONTEXTO E IDENTIFICACIÓN'!E22</f>
        <v xml:space="preserve">  </v>
      </c>
      <c r="C23" s="196"/>
      <c r="D23" s="172" t="str">
        <f t="shared" si="0"/>
        <v/>
      </c>
      <c r="E23" s="173" t="str">
        <f t="shared" si="1"/>
        <v/>
      </c>
      <c r="F23" s="30" t="str">
        <f t="shared" si="2"/>
        <v/>
      </c>
      <c r="G23" s="183"/>
      <c r="H23" s="175" t="str">
        <f t="shared" si="6"/>
        <v/>
      </c>
      <c r="I23" s="181" t="str">
        <f t="shared" si="3"/>
        <v/>
      </c>
      <c r="J23" s="183"/>
      <c r="K23" s="175" t="str">
        <f t="shared" si="4"/>
        <v/>
      </c>
      <c r="L23" s="181" t="str">
        <f t="shared" si="5"/>
        <v/>
      </c>
      <c r="M23" s="203" t="str">
        <f t="shared" si="8"/>
        <v/>
      </c>
      <c r="N23" s="204" t="str">
        <f t="shared" si="7"/>
        <v/>
      </c>
    </row>
    <row r="24" spans="1:14" ht="73.5" customHeight="1" x14ac:dyDescent="0.25">
      <c r="A24" s="29" t="str">
        <f>'2 CONTEXTO E IDENTIFICACIÓN'!A23</f>
        <v>R18</v>
      </c>
      <c r="B24" s="299" t="str">
        <f>+'2 CONTEXTO E IDENTIFICACIÓN'!E23</f>
        <v xml:space="preserve">  </v>
      </c>
      <c r="C24" s="196"/>
      <c r="D24" s="172" t="str">
        <f t="shared" si="0"/>
        <v/>
      </c>
      <c r="E24" s="173" t="str">
        <f t="shared" si="1"/>
        <v/>
      </c>
      <c r="F24" s="30" t="str">
        <f t="shared" si="2"/>
        <v/>
      </c>
      <c r="G24" s="183"/>
      <c r="H24" s="175" t="str">
        <f t="shared" si="6"/>
        <v/>
      </c>
      <c r="I24" s="181" t="str">
        <f t="shared" si="3"/>
        <v/>
      </c>
      <c r="J24" s="183"/>
      <c r="K24" s="175" t="str">
        <f t="shared" si="4"/>
        <v/>
      </c>
      <c r="L24" s="181" t="str">
        <f t="shared" si="5"/>
        <v/>
      </c>
      <c r="M24" s="203" t="str">
        <f t="shared" si="8"/>
        <v/>
      </c>
      <c r="N24" s="204" t="str">
        <f t="shared" si="7"/>
        <v/>
      </c>
    </row>
    <row r="25" spans="1:14" ht="73.5" customHeight="1" x14ac:dyDescent="0.25">
      <c r="A25" s="29" t="str">
        <f>'2 CONTEXTO E IDENTIFICACIÓN'!A24</f>
        <v>R19</v>
      </c>
      <c r="B25" s="299" t="str">
        <f>+'2 CONTEXTO E IDENTIFICACIÓN'!E24</f>
        <v xml:space="preserve">  </v>
      </c>
      <c r="C25" s="196"/>
      <c r="D25" s="172" t="str">
        <f t="shared" si="0"/>
        <v/>
      </c>
      <c r="E25" s="173" t="str">
        <f t="shared" si="1"/>
        <v/>
      </c>
      <c r="F25" s="30" t="str">
        <f t="shared" si="2"/>
        <v/>
      </c>
      <c r="G25" s="183"/>
      <c r="H25" s="175" t="str">
        <f t="shared" si="6"/>
        <v/>
      </c>
      <c r="I25" s="181" t="str">
        <f t="shared" si="3"/>
        <v/>
      </c>
      <c r="J25" s="183"/>
      <c r="K25" s="175" t="str">
        <f t="shared" si="4"/>
        <v/>
      </c>
      <c r="L25" s="181" t="str">
        <f t="shared" si="5"/>
        <v/>
      </c>
      <c r="M25" s="203" t="str">
        <f t="shared" si="8"/>
        <v/>
      </c>
      <c r="N25" s="204" t="str">
        <f t="shared" si="7"/>
        <v/>
      </c>
    </row>
    <row r="26" spans="1:14" ht="73.5" customHeight="1" thickBot="1" x14ac:dyDescent="0.3">
      <c r="A26" s="45" t="str">
        <f>'2 CONTEXTO E IDENTIFICACIÓN'!A25</f>
        <v>R20</v>
      </c>
      <c r="B26" s="300" t="str">
        <f>+'2 CONTEXTO E IDENTIFICACIÓN'!E25</f>
        <v xml:space="preserve">  </v>
      </c>
      <c r="C26" s="197"/>
      <c r="D26" s="185" t="str">
        <f t="shared" si="0"/>
        <v/>
      </c>
      <c r="E26" s="174" t="str">
        <f t="shared" si="1"/>
        <v/>
      </c>
      <c r="F26" s="46" t="str">
        <f t="shared" si="2"/>
        <v/>
      </c>
      <c r="G26" s="184"/>
      <c r="H26" s="179" t="str">
        <f t="shared" si="6"/>
        <v/>
      </c>
      <c r="I26" s="182" t="str">
        <f t="shared" si="3"/>
        <v/>
      </c>
      <c r="J26" s="184"/>
      <c r="K26" s="179" t="str">
        <f t="shared" si="4"/>
        <v/>
      </c>
      <c r="L26" s="182" t="str">
        <f t="shared" si="5"/>
        <v/>
      </c>
      <c r="M26" s="205" t="str">
        <f t="shared" si="8"/>
        <v/>
      </c>
      <c r="N26" s="206"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election activeCell="H1" sqref="H1:O1"/>
    </sheetView>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3" width="12.42578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4"/>
      <c r="J1" s="319"/>
      <c r="K1" s="213"/>
      <c r="L1" s="319"/>
      <c r="M1" s="70"/>
      <c r="N1" s="69"/>
      <c r="AD1" s="68"/>
      <c r="AE1" s="68"/>
      <c r="AF1" s="68"/>
      <c r="AG1" s="68"/>
      <c r="AH1" s="68"/>
    </row>
    <row r="2" spans="1:36" s="67" customFormat="1" ht="24.75" customHeight="1" x14ac:dyDescent="0.2">
      <c r="A2" s="19" t="s">
        <v>151</v>
      </c>
      <c r="B2" s="337" t="str">
        <f>+IF('2 CONTEXTO E IDENTIFICACIÓN'!$B$2="","",'2 CONTEXTO E IDENTIFICACIÓN'!$B$2)</f>
        <v>GESTIÓN JURIDICA</v>
      </c>
      <c r="C2" s="337"/>
      <c r="D2" s="337"/>
      <c r="AD2" s="68"/>
      <c r="AE2" s="68"/>
      <c r="AF2" s="68"/>
      <c r="AG2" s="68"/>
      <c r="AH2" s="68"/>
    </row>
    <row r="3" spans="1:36" s="67" customFormat="1" ht="15.75" thickBot="1" x14ac:dyDescent="0.25">
      <c r="A3" s="218"/>
      <c r="B3" s="338"/>
      <c r="C3" s="338"/>
      <c r="D3" s="338"/>
      <c r="AD3" s="68"/>
      <c r="AE3" s="68"/>
      <c r="AF3" s="68"/>
      <c r="AG3" s="68"/>
      <c r="AH3" s="68"/>
    </row>
    <row r="4" spans="1:36" s="67" customFormat="1" ht="15.75" thickBot="1" x14ac:dyDescent="0.25">
      <c r="A4" s="218"/>
      <c r="B4" s="217"/>
      <c r="C4" s="217"/>
      <c r="D4" s="70"/>
      <c r="G4" s="426" t="s">
        <v>20</v>
      </c>
      <c r="H4" s="427"/>
      <c r="I4" s="427"/>
      <c r="J4" s="427"/>
      <c r="K4" s="427"/>
      <c r="L4" s="427"/>
      <c r="M4" s="428"/>
      <c r="O4" s="72"/>
      <c r="P4" s="72"/>
      <c r="Q4" s="73"/>
      <c r="R4" s="419" t="s">
        <v>84</v>
      </c>
      <c r="S4" s="419"/>
      <c r="T4" s="419"/>
      <c r="U4" s="419"/>
      <c r="V4" s="420"/>
      <c r="AD4" s="68"/>
      <c r="AE4" s="68"/>
      <c r="AF4" s="68"/>
      <c r="AG4" s="68"/>
      <c r="AH4" s="68"/>
    </row>
    <row r="5" spans="1:36" x14ac:dyDescent="0.25">
      <c r="A5" s="120"/>
      <c r="B5" s="295"/>
      <c r="C5" s="421" t="s">
        <v>86</v>
      </c>
      <c r="D5" s="421"/>
      <c r="E5" s="421"/>
      <c r="F5" s="74"/>
      <c r="G5" s="75"/>
      <c r="H5" s="76"/>
      <c r="I5" s="419" t="s">
        <v>84</v>
      </c>
      <c r="J5" s="419"/>
      <c r="K5" s="419"/>
      <c r="L5" s="419"/>
      <c r="M5" s="420"/>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120</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55.25" customHeight="1" x14ac:dyDescent="0.2">
      <c r="A7" s="91" t="str">
        <f>'2 CONTEXTO E IDENTIFICACIÓN'!A6</f>
        <v>R1</v>
      </c>
      <c r="B7" s="92" t="str">
        <f>+'2 CONTEXTO E IDENTIFICACIÓN'!E6</f>
        <v>Posibilidad de pérdida Económica por vencimiento de terminos en los procesos judiciales en contra de la entidad o donde la entidd es accionante según sea el caso  debido a la falta de seguimiento en la constestacion oportuna de las acciones judiciales y legales</v>
      </c>
      <c r="C7" s="93" t="str">
        <f>+'3 PROBABIL E IMPACTO INHERENTE'!F7</f>
        <v>Media</v>
      </c>
      <c r="D7" s="93" t="str">
        <f>+'3 PROBABIL E IMPACTO INHERENTE'!N7</f>
        <v>Menor</v>
      </c>
      <c r="E7" s="322" t="str">
        <f>+IF(C7=$Q$7,IF(D7=$R$6,$R$7,IF(D7=$S$6,$S$7,IF(D7=$T$6,$T$7,IF(D7=$U$6,$U$7,IF(D7=$V$6,$V$7))))),IF(C7=$Q$8,IF(D7=$R$6,$R$8,IF(D7=$S$6,$S$8,IF(D7=$T$6,$T$8,IF(D7=$U$6,$U$8,IF(D7=$V$6,$V$8))))),IF(C7=$Q$9,IF(D7=$R$6,$R$9,IF(D7=$S$6,$S$9,IF(D7=$T$6,$T$9,IF(D7=$U$6,$U$9,IF(D7=$V$6,$V$9))))),IF(C7=$Q$10,IF(D7=$R$6,$R$10,IF(D7=$S$6,$S$10,IF(D7=$T$6,$T$10,IF(D7=$U$6,$U$10,IF(D7=$V$6,$V$10))))),IF(C7=$Q$11,IF(D7=$R$6,$R$11,IF(D7=$S$6,$S$11,IF(D7=$T$6,$T$11,IF(D7=$U$6,$U$11,IF(D7=$V$6,$V$11))))),"")))))</f>
        <v>Moderado</v>
      </c>
      <c r="F7" s="94"/>
      <c r="G7" s="424"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22"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93" customHeight="1" x14ac:dyDescent="0.2">
      <c r="A8" s="91" t="str">
        <f>'2 CONTEXTO E IDENTIFICACIÓN'!A7</f>
        <v>R2</v>
      </c>
      <c r="B8" s="92" t="str">
        <f>+'2 CONTEXTO E IDENTIFICACIÓN'!E7</f>
        <v xml:space="preserve">Posibilidad de pérdida Económica Omision o mora en el inicio de acciones cambiarias donde la sociedad es acreedora debido a falta de seguimiento y control de estos procesos. </v>
      </c>
      <c r="C8" s="93" t="str">
        <f>+'3 PROBABIL E IMPACTO INHERENTE'!F8</f>
        <v>Baja</v>
      </c>
      <c r="D8" s="93" t="str">
        <f>+'3 PROBABIL E IMPACTO INHERENTE'!N8</f>
        <v>Leve</v>
      </c>
      <c r="E8" s="322" t="str">
        <f>+IF(C8=$Q$7,IF(D8=$R$6,$R$7,IF(D8=$S$6,$S$7,IF(D8=$T$6,$T$7,IF(D8=$U$6,$U$7,IF(D8=$V$6,$V$7))))),IF(C8=$Q$8,IF(D8=$R$6,$R$8,IF(D8=$S$6,$S$8,IF(D8=$T$6,$T$8,IF(D8=$U$6,$U$8,IF(D8=$V$6,$V$8))))),IF(C8=$Q$9,IF(D8=$R$6,$R$9,IF(D8=$S$6,$S$9,IF(D8=$T$6,$T$9,IF(D8=$U$6,$U$9,IF(D8=$V$6,$V$9))))),IF(C8=$Q$10,IF(D8=$R$6,$R$10,IF(D8=$S$6,$S$10,IF(D8=$T$6,$T$10,IF(D8=$U$6,$U$10,IF(D8=$V$6,$V$10))))),IF(C8=$Q$11,IF(D8=$R$6,$R$11,IF(D8=$S$6,$S$11,IF(D8=$T$6,$T$11,IF(D8=$U$6,$U$11,IF(D8=$V$6,$V$11))))),"")))))</f>
        <v>Bajo</v>
      </c>
      <c r="F8" s="94"/>
      <c r="G8" s="424"/>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22"/>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94.5" customHeight="1" x14ac:dyDescent="0.2">
      <c r="A9" s="91" t="str">
        <f>'2 CONTEXTO E IDENTIFICACIÓN'!A8</f>
        <v>R3</v>
      </c>
      <c r="B9" s="92" t="str">
        <f>+'2 CONTEXTO E IDENTIFICACIÓN'!E8</f>
        <v>Posibilidad de pérdida Económica y Reputacional Respuesta inoportuna a las diferentes acciones legales, constitucionales en  contra de la sociedad como derechos de peticion, acciones de tutela y acciones populares.  debido a la falta de seguimiento y evaluación a los requisitos legales aplicables a la entidad.</v>
      </c>
      <c r="C9" s="93" t="str">
        <f>+'3 PROBABIL E IMPACTO INHERENTE'!F9</f>
        <v>Media</v>
      </c>
      <c r="D9" s="93" t="str">
        <f>+'3 PROBABIL E IMPACTO INHERENTE'!N9</f>
        <v>Mayor</v>
      </c>
      <c r="E9" s="322" t="str">
        <f>+IF(C9=$Q$7,IF(D9=$R$6,$R$7,IF(D9=$S$6,$S$7,IF(D9=$T$6,$T$7,IF(D9=$U$6,$U$7,IF(D9=$V$6,$V$7))))),IF(C9=$Q$8,IF(D9=$R$6,$R$8,IF(D9=$S$6,$S$8,IF(D9=$T$6,$T$8,IF(D9=$U$6,$U$8,IF(D9=$V$6,$V$8))))),IF(C9=$Q$9,IF(D9=$R$6,$R$9,IF(D9=$S$6,$S$9,IF(D9=$T$6,$T$9,IF(D9=$U$6,$U$9,IF(D9=$V$6,$V$9))))),IF(C9=$Q$10,IF(D9=$R$6,$R$10,IF(D9=$S$6,$S$10,IF(D9=$T$6,$T$10,IF(D9=$U$6,$U$10,IF(D9=$V$6,$V$10))))),IF(C9=$Q$11,IF(D9=$R$6,$R$11,IF(D9=$S$6,$S$11,IF(D9=$T$6,$T$11,IF(D9=$U$6,$U$11,IF(D9=$V$6,$V$11))))),"")))))</f>
        <v>Alto</v>
      </c>
      <c r="F9" s="94"/>
      <c r="G9" s="424"/>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R1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R3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22"/>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30.6" customHeight="1" x14ac:dyDescent="0.2">
      <c r="A10" s="91" t="str">
        <f>'2 CONTEXTO E IDENTIFICACIÓN'!A9</f>
        <v>R4</v>
      </c>
      <c r="B10" s="92" t="str">
        <f>+'2 CONTEXTO E IDENTIFICACIÓN'!E9</f>
        <v>Posibilidad de pérdida Económica y Reputacional Incumplimiento de requisitos legales en todas las actuaciones administrativas, con incidencia juridica que esten a cargo de la sociedad.  Debido a la omisión en la verificación del cumplimiento de los requisitos legales antes de la expedición de los actos administrativos.</v>
      </c>
      <c r="C10" s="93" t="str">
        <f>+'3 PROBABIL E IMPACTO INHERENTE'!F10</f>
        <v>Baja</v>
      </c>
      <c r="D10" s="93" t="str">
        <f>+'3 PROBABIL E IMPACTO INHERENTE'!N10</f>
        <v>Menor</v>
      </c>
      <c r="E10" s="92"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Moderado</v>
      </c>
      <c r="F10" s="94"/>
      <c r="G10" s="424"/>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R2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R4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22"/>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30.6" customHeight="1" thickBot="1" x14ac:dyDescent="0.25">
      <c r="A11" s="91" t="str">
        <f>'2 CONTEXTO E IDENTIFICACIÓN'!A10</f>
        <v>R5</v>
      </c>
      <c r="B11" s="92" t="str">
        <f>+'2 CONTEXTO E IDENTIFICACIÓN'!E10</f>
        <v xml:space="preserve">  </v>
      </c>
      <c r="C11" s="93" t="str">
        <f>+'3 PROBABIL E IMPACTO INHERENTE'!F11</f>
        <v/>
      </c>
      <c r="D11" s="93" t="str">
        <f>+'3 PROBABIL E IMPACTO INHERENTE'!N11</f>
        <v/>
      </c>
      <c r="E11" s="92" t="str">
        <f t="shared" si="0"/>
        <v/>
      </c>
      <c r="F11" s="94"/>
      <c r="G11" s="425"/>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23"/>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30.6" customHeight="1" x14ac:dyDescent="0.2">
      <c r="A12" s="91" t="str">
        <f>'2 CONTEXTO E IDENTIFICACIÓN'!A11</f>
        <v>R6</v>
      </c>
      <c r="B12" s="92" t="str">
        <f>+'2 CONTEXTO E IDENTIFICACIÓN'!E11</f>
        <v xml:space="preserve">  </v>
      </c>
      <c r="C12" s="93" t="str">
        <f>+'3 PROBABIL E IMPACTO INHERENTE'!F12</f>
        <v/>
      </c>
      <c r="D12" s="93" t="str">
        <f>+'3 PROBABIL E IMPACTO INHERENTE'!N12</f>
        <v/>
      </c>
      <c r="E12" s="92" t="str">
        <f t="shared" si="0"/>
        <v/>
      </c>
      <c r="F12" s="94"/>
      <c r="G12" s="94"/>
      <c r="H12" s="94"/>
      <c r="I12" s="94"/>
      <c r="J12" s="94"/>
      <c r="K12" s="94"/>
      <c r="L12" s="94"/>
      <c r="M12" s="94"/>
      <c r="N12" s="94"/>
      <c r="Y12" s="81"/>
      <c r="Z12" s="81"/>
      <c r="AA12" s="90"/>
      <c r="AB12" s="100"/>
      <c r="AC12" s="101"/>
      <c r="AD12" s="98"/>
      <c r="AE12" s="98"/>
      <c r="AF12" s="98"/>
      <c r="AG12" s="98"/>
      <c r="AH12" s="98"/>
      <c r="AI12" s="90"/>
      <c r="AJ12" s="90"/>
    </row>
    <row r="13" spans="1:36" ht="30.6" customHeight="1" x14ac:dyDescent="0.2">
      <c r="A13" s="91" t="str">
        <f>'2 CONTEXTO E IDENTIFICACIÓN'!A12</f>
        <v>R7</v>
      </c>
      <c r="B13" s="92" t="str">
        <f>+'2 CONTEXTO E IDENTIFICACIÓN'!E12</f>
        <v xml:space="preserve">  </v>
      </c>
      <c r="C13" s="93" t="str">
        <f>+'3 PROBABIL E IMPACTO INHERENTE'!F13</f>
        <v/>
      </c>
      <c r="D13" s="93" t="str">
        <f>+'3 PROBABIL E IMPACTO INHERENTE'!N13</f>
        <v/>
      </c>
      <c r="E13" s="92" t="str">
        <f t="shared" si="0"/>
        <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30.6" customHeight="1" x14ac:dyDescent="0.2">
      <c r="A14" s="91" t="str">
        <f>'2 CONTEXTO E IDENTIFICACIÓN'!A13</f>
        <v>R8</v>
      </c>
      <c r="B14" s="92" t="str">
        <f>+'2 CONTEXTO E IDENTIFICACIÓN'!E13</f>
        <v xml:space="preserve">  </v>
      </c>
      <c r="C14" s="93" t="str">
        <f>+'3 PROBABIL E IMPACTO INHERENTE'!F14</f>
        <v/>
      </c>
      <c r="D14" s="93" t="str">
        <f>+'3 PROBABIL E IMPACTO INHERENTE'!N14</f>
        <v/>
      </c>
      <c r="E14" s="92" t="str">
        <f t="shared" si="0"/>
        <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30.6" customHeight="1" x14ac:dyDescent="0.2">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zoomScale="78" zoomScaleNormal="10" zoomScaleSheetLayoutView="78" workbookViewId="0">
      <selection activeCell="H1" sqref="A1:XFD2"/>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92" customWidth="1"/>
    <col min="19" max="19" width="13.42578125" style="292" customWidth="1"/>
    <col min="20" max="20" width="12.7109375" style="292"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88"/>
      <c r="S1" s="288"/>
      <c r="T1" s="288"/>
      <c r="U1" s="146"/>
      <c r="V1" s="146"/>
      <c r="W1" s="50"/>
      <c r="X1" s="9"/>
      <c r="Y1" s="9"/>
      <c r="Z1" s="9"/>
    </row>
    <row r="2" spans="1:26" s="55" customFormat="1" ht="16.5" customHeight="1" x14ac:dyDescent="0.25">
      <c r="A2" s="19" t="s">
        <v>151</v>
      </c>
      <c r="B2" s="337" t="str">
        <f>+IF('2 CONTEXTO E IDENTIFICACIÓN'!$B$2="","",'2 CONTEXTO E IDENTIFICACIÓN'!$B$2)</f>
        <v>GESTIÓN JURIDICA</v>
      </c>
      <c r="C2" s="337"/>
      <c r="D2" s="337"/>
      <c r="E2" s="54" t="s">
        <v>42</v>
      </c>
      <c r="F2" s="51" t="s">
        <v>43</v>
      </c>
      <c r="G2" s="54"/>
      <c r="H2" s="54"/>
      <c r="I2" s="54"/>
      <c r="R2" s="452" t="s">
        <v>193</v>
      </c>
      <c r="S2" s="452" t="s">
        <v>194</v>
      </c>
      <c r="T2" s="452" t="s">
        <v>195</v>
      </c>
      <c r="U2" s="146"/>
      <c r="V2" s="146"/>
      <c r="W2" s="50"/>
      <c r="X2" s="406" t="s">
        <v>262</v>
      </c>
      <c r="Y2" s="407"/>
      <c r="Z2" s="408"/>
    </row>
    <row r="3" spans="1:26" s="55" customFormat="1" ht="16.5" customHeight="1" thickBot="1" x14ac:dyDescent="0.3">
      <c r="A3" s="218"/>
      <c r="B3" s="217"/>
      <c r="C3" s="217"/>
      <c r="D3" s="146"/>
      <c r="E3" s="54"/>
      <c r="F3" s="54"/>
      <c r="G3" s="54"/>
      <c r="H3" s="54"/>
      <c r="I3" s="54"/>
      <c r="J3" s="459" t="s">
        <v>107</v>
      </c>
      <c r="K3" s="459"/>
      <c r="L3" s="459"/>
      <c r="M3" s="459"/>
      <c r="N3" s="459"/>
      <c r="O3" s="459"/>
      <c r="P3" s="459"/>
      <c r="Q3" s="459"/>
      <c r="R3" s="453"/>
      <c r="S3" s="453"/>
      <c r="T3" s="453"/>
      <c r="U3" s="146"/>
      <c r="V3" s="146"/>
      <c r="W3" s="50"/>
      <c r="X3" s="26" t="s">
        <v>49</v>
      </c>
      <c r="Y3" s="27" t="s">
        <v>263</v>
      </c>
      <c r="Z3" s="28" t="s">
        <v>264</v>
      </c>
    </row>
    <row r="4" spans="1:26" ht="29.25" customHeight="1" x14ac:dyDescent="0.25">
      <c r="A4" s="456" t="s">
        <v>189</v>
      </c>
      <c r="B4" s="450" t="s">
        <v>188</v>
      </c>
      <c r="C4" s="450" t="s">
        <v>111</v>
      </c>
      <c r="D4" s="450" t="s">
        <v>112</v>
      </c>
      <c r="E4" s="460" t="s">
        <v>108</v>
      </c>
      <c r="F4" s="466" t="s">
        <v>167</v>
      </c>
      <c r="G4" s="467"/>
      <c r="H4" s="460"/>
      <c r="I4" s="302"/>
      <c r="J4" s="462" t="s">
        <v>102</v>
      </c>
      <c r="K4" s="463"/>
      <c r="L4" s="463"/>
      <c r="M4" s="463"/>
      <c r="N4" s="464"/>
      <c r="O4" s="462" t="s">
        <v>106</v>
      </c>
      <c r="P4" s="463"/>
      <c r="Q4" s="465"/>
      <c r="R4" s="454"/>
      <c r="S4" s="455"/>
      <c r="T4" s="455"/>
      <c r="X4" s="31" t="s">
        <v>52</v>
      </c>
      <c r="Y4" s="34">
        <v>0.01</v>
      </c>
      <c r="Z4" s="33">
        <v>0.2</v>
      </c>
    </row>
    <row r="5" spans="1:26" s="47" customFormat="1" ht="57.75" thickBot="1" x14ac:dyDescent="0.3">
      <c r="A5" s="457"/>
      <c r="B5" s="458"/>
      <c r="C5" s="451"/>
      <c r="D5" s="451"/>
      <c r="E5" s="461"/>
      <c r="F5" s="303" t="s">
        <v>265</v>
      </c>
      <c r="G5" s="303" t="s">
        <v>168</v>
      </c>
      <c r="H5" s="303" t="s">
        <v>169</v>
      </c>
      <c r="I5" s="303" t="s">
        <v>259</v>
      </c>
      <c r="J5" s="303" t="s">
        <v>87</v>
      </c>
      <c r="K5" s="304" t="s">
        <v>88</v>
      </c>
      <c r="L5" s="304" t="s">
        <v>110</v>
      </c>
      <c r="M5" s="303" t="s">
        <v>89</v>
      </c>
      <c r="N5" s="304" t="s">
        <v>90</v>
      </c>
      <c r="O5" s="304" t="s">
        <v>94</v>
      </c>
      <c r="P5" s="304" t="s">
        <v>3</v>
      </c>
      <c r="Q5" s="305" t="s">
        <v>99</v>
      </c>
      <c r="R5" s="301" t="s">
        <v>109</v>
      </c>
      <c r="S5" s="56" t="s">
        <v>113</v>
      </c>
      <c r="T5" s="285" t="s">
        <v>10</v>
      </c>
      <c r="U5" s="56" t="s">
        <v>260</v>
      </c>
      <c r="V5" s="56" t="s">
        <v>261</v>
      </c>
      <c r="X5" s="36" t="s">
        <v>54</v>
      </c>
      <c r="Y5" s="34">
        <v>0.21</v>
      </c>
      <c r="Z5" s="33">
        <v>0.4</v>
      </c>
    </row>
    <row r="6" spans="1:26" ht="77.25" customHeight="1" x14ac:dyDescent="0.25">
      <c r="A6" s="435" t="str">
        <f>'2 CONTEXTO E IDENTIFICACIÓN'!A6</f>
        <v>R1</v>
      </c>
      <c r="B6" s="447" t="str">
        <f>+'2 CONTEXTO E IDENTIFICACIÓN'!E6</f>
        <v>Posibilidad de pérdida Económica por vencimiento de terminos en los procesos judiciales en contra de la entidad o donde la entidd es accionante según sea el caso  debido a la falta de seguimiento en la constestacion oportuna de las acciones judiciales y legales</v>
      </c>
      <c r="C6" s="441">
        <f>+'3 PROBABIL E IMPACTO INHERENTE'!E7</f>
        <v>0.6</v>
      </c>
      <c r="D6" s="444">
        <f>+'3 PROBABIL E IMPACTO INHERENTE'!M7</f>
        <v>0.4</v>
      </c>
      <c r="E6" s="61">
        <v>1</v>
      </c>
      <c r="F6" s="327" t="s">
        <v>282</v>
      </c>
      <c r="G6" s="327" t="s">
        <v>276</v>
      </c>
      <c r="H6" s="327" t="s">
        <v>274</v>
      </c>
      <c r="I6" s="328" t="str">
        <f t="shared" ref="I6:I37" si="0">+CONCATENATE(F6," ",G6," ",H6)</f>
        <v>El Judicante contratista es el encargado de  realizar seguimiento a los procesos de derecho de petición de manera semanal</v>
      </c>
      <c r="J6" s="5" t="s">
        <v>103</v>
      </c>
      <c r="K6" s="57">
        <f>+IF(J6='11 FORMULAS'!$E$4,'11 FORMULAS'!$F$4,IF(J6='11 FORMULAS'!$E$5,'11 FORMULAS'!$F$5,IF(J6='11 FORMULAS'!$E$6,'11 FORMULAS'!$F$6,"")))</f>
        <v>0.25</v>
      </c>
      <c r="L6" s="57" t="str">
        <f>+IF(OR(J6='11 FORMULAS'!$O$4,J6='11 FORMULAS'!$O$5),'11 FORMULAS'!$P$5,IF(J6='11 FORMULAS'!$O$6,'11 FORMULAS'!$P$6,""))</f>
        <v>Probabilidad</v>
      </c>
      <c r="M6" s="5" t="s">
        <v>92</v>
      </c>
      <c r="N6" s="57">
        <f>+IF(M6='11 FORMULAS'!$H$4,'11 FORMULAS'!$I$4,IF(M6='11 FORMULAS'!$H$5,'11 FORMULAS'!$I$5,""))</f>
        <v>0.15</v>
      </c>
      <c r="O6" s="6" t="s">
        <v>95</v>
      </c>
      <c r="P6" s="6" t="s">
        <v>97</v>
      </c>
      <c r="Q6" s="6" t="s">
        <v>100</v>
      </c>
      <c r="R6" s="289">
        <f>+IFERROR(K6+N6,"")</f>
        <v>0.4</v>
      </c>
      <c r="S6" s="289">
        <f>IF(L6='11 FORMULAS'!$P$5,C6-(C6*R6),C6)</f>
        <v>0.36</v>
      </c>
      <c r="T6" s="289">
        <f>IF(L6='11 FORMULAS'!$P$6,D6-(D6*R6),D6)</f>
        <v>0.4</v>
      </c>
      <c r="U6" s="429">
        <f>+IF(S9="","",S9)</f>
        <v>0.12959999999999999</v>
      </c>
      <c r="V6" s="432">
        <f>+IF(T9="","",T9)</f>
        <v>0.4</v>
      </c>
      <c r="X6" s="39" t="s">
        <v>56</v>
      </c>
      <c r="Y6" s="34">
        <v>0.41</v>
      </c>
      <c r="Z6" s="33">
        <v>0.6</v>
      </c>
    </row>
    <row r="7" spans="1:26" ht="90" customHeight="1" x14ac:dyDescent="0.25">
      <c r="A7" s="436"/>
      <c r="B7" s="448"/>
      <c r="C7" s="442"/>
      <c r="D7" s="445"/>
      <c r="E7" s="62">
        <v>2</v>
      </c>
      <c r="F7" s="330" t="s">
        <v>285</v>
      </c>
      <c r="G7" s="330" t="s">
        <v>284</v>
      </c>
      <c r="H7" s="330" t="s">
        <v>274</v>
      </c>
      <c r="I7" s="326" t="str">
        <f t="shared" si="0"/>
        <v>El Profesional de apoyo jurídico es el encargado de realizar seguimiento a los procesos de los asesores jurídicos externos de manera semanal</v>
      </c>
      <c r="J7" s="1" t="s">
        <v>103</v>
      </c>
      <c r="K7" s="58">
        <f>+IF(J7='11 FORMULAS'!$E$4,'11 FORMULAS'!$F$4,IF(J7='11 FORMULAS'!$E$5,'11 FORMULAS'!$F$5,IF(J7='11 FORMULAS'!$E$6,'11 FORMULAS'!$F$6,"")))</f>
        <v>0.25</v>
      </c>
      <c r="L7" s="58" t="str">
        <f>+IF(OR(J7='11 FORMULAS'!$O$4,J7='11 FORMULAS'!$O$5),'11 FORMULAS'!$P$5,IF(J7='11 FORMULAS'!$O$6,'11 FORMULAS'!$P$6,""))</f>
        <v>Probabilidad</v>
      </c>
      <c r="M7" s="1" t="s">
        <v>92</v>
      </c>
      <c r="N7" s="58">
        <f>+IF(M7='11 FORMULAS'!$H$4,'11 FORMULAS'!$I$4,IF(M7='11 FORMULAS'!$H$5,'11 FORMULAS'!$I$5,""))</f>
        <v>0.15</v>
      </c>
      <c r="O7" s="4" t="s">
        <v>95</v>
      </c>
      <c r="P7" s="4" t="s">
        <v>97</v>
      </c>
      <c r="Q7" s="4" t="s">
        <v>100</v>
      </c>
      <c r="R7" s="290">
        <f t="shared" ref="R7:R9" si="1">+IFERROR(K7+N7,"")</f>
        <v>0.4</v>
      </c>
      <c r="S7" s="290">
        <f>IF(L7='11 FORMULAS'!$P$5,S6-(S6*R7),S6)</f>
        <v>0.216</v>
      </c>
      <c r="T7" s="290">
        <f>IF(L7='11 FORMULAS'!$P$6,T6-(T6*R7),T6)</f>
        <v>0.4</v>
      </c>
      <c r="U7" s="430"/>
      <c r="V7" s="433"/>
      <c r="X7" s="40" t="s">
        <v>58</v>
      </c>
      <c r="Y7" s="34">
        <v>0.61</v>
      </c>
      <c r="Z7" s="33">
        <v>0.8</v>
      </c>
    </row>
    <row r="8" spans="1:26" ht="82.5" customHeight="1" x14ac:dyDescent="0.25">
      <c r="A8" s="436"/>
      <c r="B8" s="448"/>
      <c r="C8" s="442"/>
      <c r="D8" s="445"/>
      <c r="E8" s="62">
        <v>3</v>
      </c>
      <c r="F8" s="330" t="s">
        <v>283</v>
      </c>
      <c r="G8" s="330" t="s">
        <v>281</v>
      </c>
      <c r="H8" s="330" t="s">
        <v>275</v>
      </c>
      <c r="I8" s="326" t="str">
        <f t="shared" si="0"/>
        <v>El profesional de apoyo jurídico es el encargado de realizar seguimiento a las respuestas de los entes de control de manera diaria</v>
      </c>
      <c r="J8" s="1" t="s">
        <v>103</v>
      </c>
      <c r="K8" s="58">
        <f>+IF(J8='11 FORMULAS'!$E$4,'11 FORMULAS'!$F$4,IF(J8='11 FORMULAS'!$E$5,'11 FORMULAS'!$F$5,IF(J8='11 FORMULAS'!$E$6,'11 FORMULAS'!$F$6,"")))</f>
        <v>0.25</v>
      </c>
      <c r="L8" s="58" t="str">
        <f>+IF(OR(J8='11 FORMULAS'!$O$4,J8='11 FORMULAS'!$O$5),'11 FORMULAS'!$P$5,IF(J8='11 FORMULAS'!$O$6,'11 FORMULAS'!$P$6,""))</f>
        <v>Probabilidad</v>
      </c>
      <c r="M8" s="1" t="s">
        <v>92</v>
      </c>
      <c r="N8" s="58">
        <f>+IF(M8='11 FORMULAS'!$H$4,'11 FORMULAS'!$I$4,IF(M8='11 FORMULAS'!$H$5,'11 FORMULAS'!$I$5,""))</f>
        <v>0.15</v>
      </c>
      <c r="O8" s="4" t="s">
        <v>95</v>
      </c>
      <c r="P8" s="4" t="s">
        <v>97</v>
      </c>
      <c r="Q8" s="4" t="s">
        <v>100</v>
      </c>
      <c r="R8" s="290">
        <f>+IFERROR(K8+N8,"")</f>
        <v>0.4</v>
      </c>
      <c r="S8" s="290">
        <f>IF(L8='11 FORMULAS'!$P$5,S7-(S7*R8),S7)</f>
        <v>0.12959999999999999</v>
      </c>
      <c r="T8" s="290">
        <f>IF(L8='11 FORMULAS'!$P$6,T7-(T7*R8),T7)</f>
        <v>0.4</v>
      </c>
      <c r="U8" s="430"/>
      <c r="V8" s="433"/>
      <c r="X8" s="41" t="s">
        <v>59</v>
      </c>
      <c r="Y8" s="34">
        <v>0.81</v>
      </c>
      <c r="Z8" s="33">
        <v>1</v>
      </c>
    </row>
    <row r="9" spans="1:26" ht="63.75" customHeight="1" thickBot="1" x14ac:dyDescent="0.3">
      <c r="A9" s="437"/>
      <c r="B9" s="449"/>
      <c r="C9" s="443"/>
      <c r="D9" s="446"/>
      <c r="E9" s="63">
        <v>4</v>
      </c>
      <c r="F9" s="209"/>
      <c r="G9" s="209"/>
      <c r="H9" s="209"/>
      <c r="I9" s="284"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1" t="str">
        <f t="shared" si="1"/>
        <v/>
      </c>
      <c r="S9" s="291">
        <f>IF(L9='11 FORMULAS'!$P$5,S8-(S8*R9),S8)</f>
        <v>0.12959999999999999</v>
      </c>
      <c r="T9" s="291">
        <f>IF(L9='11 FORMULAS'!$P$6,T8-(T8*R9),T8)</f>
        <v>0.4</v>
      </c>
      <c r="U9" s="431"/>
      <c r="V9" s="434"/>
      <c r="X9" s="42"/>
      <c r="Y9" s="43"/>
      <c r="Z9" s="44"/>
    </row>
    <row r="10" spans="1:26" ht="119.25" customHeight="1" x14ac:dyDescent="0.25">
      <c r="A10" s="435" t="str">
        <f>'2 CONTEXTO E IDENTIFICACIÓN'!A7</f>
        <v>R2</v>
      </c>
      <c r="B10" s="447" t="str">
        <f>+'2 CONTEXTO E IDENTIFICACIÓN'!E7</f>
        <v xml:space="preserve">Posibilidad de pérdida Económica Omision o mora en el inicio de acciones cambiarias donde la sociedad es acreedora debido a falta de seguimiento y control de estos procesos. </v>
      </c>
      <c r="C10" s="441">
        <f>+'3 PROBABIL E IMPACTO INHERENTE'!E8</f>
        <v>0.4</v>
      </c>
      <c r="D10" s="444">
        <f>+'3 PROBABIL E IMPACTO INHERENTE'!M8</f>
        <v>0.2</v>
      </c>
      <c r="E10" s="61">
        <v>1</v>
      </c>
      <c r="F10" s="327" t="s">
        <v>286</v>
      </c>
      <c r="G10" s="327" t="s">
        <v>277</v>
      </c>
      <c r="H10" s="327" t="s">
        <v>275</v>
      </c>
      <c r="I10" s="328" t="str">
        <f t="shared" si="0"/>
        <v>Los Profesionales universitarios de cobro coactivo son los encargados de   controlar y realizar seguimiento mediante el software los procesos de cobro coactivo de manera diaria</v>
      </c>
      <c r="J10" s="5" t="s">
        <v>103</v>
      </c>
      <c r="K10" s="57">
        <f>+IF(J10='11 FORMULAS'!$E$4,'11 FORMULAS'!$F$4,IF(J10='11 FORMULAS'!$E$5,'11 FORMULAS'!$F$5,IF(J10='11 FORMULAS'!$E$6,'11 FORMULAS'!$F$6,"")))</f>
        <v>0.25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89">
        <f>+IFERROR(K10+N10,"")</f>
        <v>0.4</v>
      </c>
      <c r="S10" s="289">
        <f>IF(L10='11 FORMULAS'!$P$5,C10-(C10*R10),C10)</f>
        <v>0.24</v>
      </c>
      <c r="T10" s="289">
        <f>IF(L10='11 FORMULAS'!$P$6,D10-(D10*R10),D10)</f>
        <v>0.2</v>
      </c>
      <c r="U10" s="429">
        <f>+IF(S13="","",S13)</f>
        <v>0.24</v>
      </c>
      <c r="V10" s="432">
        <f>+IF(T13="","",T13)</f>
        <v>0.2</v>
      </c>
      <c r="X10" s="286"/>
      <c r="Y10" s="287"/>
      <c r="Z10" s="287"/>
    </row>
    <row r="11" spans="1:26" ht="30" customHeight="1" x14ac:dyDescent="0.25">
      <c r="A11" s="436"/>
      <c r="B11" s="448"/>
      <c r="C11" s="442"/>
      <c r="D11" s="445"/>
      <c r="E11" s="62">
        <v>2</v>
      </c>
      <c r="F11" s="208"/>
      <c r="G11" s="208"/>
      <c r="H11" s="208"/>
      <c r="I11" s="283" t="str">
        <f t="shared" si="0"/>
        <v xml:space="preserve">  </v>
      </c>
      <c r="J11" s="1"/>
      <c r="K11" s="58" t="str">
        <f>+IF(J11='11 FORMULAS'!$E$4,'11 FORMULAS'!$F$4,IF(J11='11 FORMULAS'!$E$5,'11 FORMULAS'!$F$5,IF(J11='11 FORMULAS'!$E$6,'11 FORMULAS'!$F$6,"")))</f>
        <v/>
      </c>
      <c r="L11" s="58" t="str">
        <f>+IF(OR(J11='11 FORMULAS'!$O$4,J11='11 FORMULAS'!$O$5),'11 FORMULAS'!$P$5,IF(J11='11 FORMULAS'!$O$6,'11 FORMULAS'!$P$6,""))</f>
        <v/>
      </c>
      <c r="M11" s="1"/>
      <c r="N11" s="58" t="str">
        <f>+IF(M11='11 FORMULAS'!$H$4,'11 FORMULAS'!$I$4,IF(M11='11 FORMULAS'!$H$5,'11 FORMULAS'!$I$5,""))</f>
        <v/>
      </c>
      <c r="O11" s="4"/>
      <c r="P11" s="4"/>
      <c r="Q11" s="4"/>
      <c r="R11" s="290" t="str">
        <f t="shared" ref="R11" si="2">+IFERROR(K11+N11,"")</f>
        <v/>
      </c>
      <c r="S11" s="290">
        <f>IF(L11='11 FORMULAS'!$P$5,S10-(S10*R11),S10)</f>
        <v>0.24</v>
      </c>
      <c r="T11" s="290">
        <f>IF(L11='11 FORMULAS'!$P$6,T10-(T10*R11),T10)</f>
        <v>0.2</v>
      </c>
      <c r="U11" s="430"/>
      <c r="V11" s="433"/>
      <c r="X11" s="286"/>
      <c r="Y11" s="287"/>
      <c r="Z11" s="287"/>
    </row>
    <row r="12" spans="1:26" ht="30" customHeight="1" x14ac:dyDescent="0.25">
      <c r="A12" s="436"/>
      <c r="B12" s="448"/>
      <c r="C12" s="442"/>
      <c r="D12" s="445"/>
      <c r="E12" s="62">
        <v>3</v>
      </c>
      <c r="F12" s="208"/>
      <c r="G12" s="208"/>
      <c r="H12" s="208"/>
      <c r="I12" s="283"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90" t="str">
        <f>+IFERROR(K12+N12,"")</f>
        <v/>
      </c>
      <c r="S12" s="290">
        <f>IF(L12='11 FORMULAS'!$P$5,S11-(S11*R12),S11)</f>
        <v>0.24</v>
      </c>
      <c r="T12" s="290">
        <f>IF(L12='11 FORMULAS'!$P$6,T11-(T11*R12),T11)</f>
        <v>0.2</v>
      </c>
      <c r="U12" s="430"/>
      <c r="V12" s="433"/>
      <c r="X12" s="286"/>
      <c r="Y12" s="287"/>
      <c r="Z12" s="287"/>
    </row>
    <row r="13" spans="1:26" ht="30" customHeight="1" thickBot="1" x14ac:dyDescent="0.3">
      <c r="A13" s="437"/>
      <c r="B13" s="449"/>
      <c r="C13" s="443"/>
      <c r="D13" s="446"/>
      <c r="E13" s="63">
        <v>4</v>
      </c>
      <c r="F13" s="209"/>
      <c r="G13" s="209"/>
      <c r="H13" s="335"/>
      <c r="I13" s="284"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1" t="str">
        <f t="shared" ref="R13" si="3">+IFERROR(K13+N13,"")</f>
        <v/>
      </c>
      <c r="S13" s="291">
        <f>IF(L13='11 FORMULAS'!$P$5,S12-(S12*R13),S12)</f>
        <v>0.24</v>
      </c>
      <c r="T13" s="291">
        <f>IF(L13='11 FORMULAS'!$P$6,T12-(T12*R13),T12)</f>
        <v>0.2</v>
      </c>
      <c r="U13" s="431"/>
      <c r="V13" s="434"/>
    </row>
    <row r="14" spans="1:26" ht="93" customHeight="1" x14ac:dyDescent="0.25">
      <c r="A14" s="435" t="str">
        <f>'2 CONTEXTO E IDENTIFICACIÓN'!A8</f>
        <v>R3</v>
      </c>
      <c r="B14" s="447" t="str">
        <f>+'2 CONTEXTO E IDENTIFICACIÓN'!E8</f>
        <v>Posibilidad de pérdida Económica y Reputacional Respuesta inoportuna a las diferentes acciones legales, constitucionales en  contra de la sociedad como derechos de peticion, acciones de tutela y acciones populares.  debido a la falta de seguimiento y evaluación a los requisitos legales aplicables a la entidad.</v>
      </c>
      <c r="C14" s="441">
        <f>+'3 PROBABIL E IMPACTO INHERENTE'!E9</f>
        <v>0.6</v>
      </c>
      <c r="D14" s="444">
        <f>+'3 PROBABIL E IMPACTO INHERENTE'!M9</f>
        <v>0.8</v>
      </c>
      <c r="E14" s="61">
        <v>1</v>
      </c>
      <c r="F14" s="327" t="s">
        <v>287</v>
      </c>
      <c r="G14" s="327" t="s">
        <v>278</v>
      </c>
      <c r="H14" s="330" t="s">
        <v>279</v>
      </c>
      <c r="I14" s="328" t="str">
        <f t="shared" si="0"/>
        <v>El Asesor jurídico es el encargado de realizar seguimiento y control a los requisitos legales que aplican a la entidad de manera semestral</v>
      </c>
      <c r="J14" s="5" t="s">
        <v>103</v>
      </c>
      <c r="K14" s="57">
        <f>+IF(J14='11 FORMULAS'!$E$4,'11 FORMULAS'!$F$4,IF(J14='11 FORMULAS'!$E$5,'11 FORMULAS'!$F$5,IF(J14='11 FORMULAS'!$E$6,'11 FORMULAS'!$F$6,"")))</f>
        <v>0.25</v>
      </c>
      <c r="L14" s="57" t="str">
        <f>+IF(OR(J14='11 FORMULAS'!$O$4,J14='11 FORMULAS'!$O$5),'11 FORMULAS'!$P$5,IF(J14='11 FORMULAS'!$O$6,'11 FORMULAS'!$P$6,""))</f>
        <v>Probabilidad</v>
      </c>
      <c r="M14" s="5" t="s">
        <v>92</v>
      </c>
      <c r="N14" s="57">
        <f>+IF(M14='11 FORMULAS'!$H$4,'11 FORMULAS'!$I$4,IF(M14='11 FORMULAS'!$H$5,'11 FORMULAS'!$I$5,""))</f>
        <v>0.15</v>
      </c>
      <c r="O14" s="6" t="s">
        <v>95</v>
      </c>
      <c r="P14" s="6" t="s">
        <v>97</v>
      </c>
      <c r="Q14" s="6" t="s">
        <v>100</v>
      </c>
      <c r="R14" s="289">
        <f>+IFERROR(K14+N14,"")</f>
        <v>0.4</v>
      </c>
      <c r="S14" s="289">
        <f>IF(L14='11 FORMULAS'!$P$5,C14-(C14*R14),C14)</f>
        <v>0.36</v>
      </c>
      <c r="T14" s="289">
        <f>IF(L14='11 FORMULAS'!$P$6,D14-(D14*R14),D14)</f>
        <v>0.8</v>
      </c>
      <c r="U14" s="429">
        <f>+IF(S17="","",S17)</f>
        <v>0.12959999999999999</v>
      </c>
      <c r="V14" s="432">
        <f>+IF(T17="","",T17)</f>
        <v>0.8</v>
      </c>
      <c r="X14" s="286"/>
      <c r="Y14" s="287"/>
      <c r="Z14" s="287"/>
    </row>
    <row r="15" spans="1:26" ht="133.5" customHeight="1" x14ac:dyDescent="0.25">
      <c r="A15" s="436"/>
      <c r="B15" s="448"/>
      <c r="C15" s="442"/>
      <c r="D15" s="445"/>
      <c r="E15" s="62">
        <v>2</v>
      </c>
      <c r="F15" s="330" t="s">
        <v>285</v>
      </c>
      <c r="G15" s="330" t="s">
        <v>289</v>
      </c>
      <c r="H15" s="336" t="s">
        <v>279</v>
      </c>
      <c r="I15" s="326" t="str">
        <f t="shared" si="0"/>
        <v>El Profesional de apoyo jurídico es el encargado de verificar, actualizar y consolidar el normograma institucional, a partir de los requisitos legales remitidos por los líderes de los procesos de manera semestral</v>
      </c>
      <c r="J15" s="1" t="s">
        <v>103</v>
      </c>
      <c r="K15" s="58">
        <f>+IF(J15='11 FORMULAS'!$E$4,'11 FORMULAS'!$F$4,IF(J15='11 FORMULAS'!$E$5,'11 FORMULAS'!$F$5,IF(J15='11 FORMULAS'!$E$6,'11 FORMULAS'!$F$6,"")))</f>
        <v>0.25</v>
      </c>
      <c r="L15" s="58" t="str">
        <f>+IF(OR(J15='11 FORMULAS'!$O$4,J15='11 FORMULAS'!$O$5),'11 FORMULAS'!$P$5,IF(J15='11 FORMULAS'!$O$6,'11 FORMULAS'!$P$6,""))</f>
        <v>Probabilidad</v>
      </c>
      <c r="M15" s="1" t="s">
        <v>92</v>
      </c>
      <c r="N15" s="58">
        <f>+IF(M15='11 FORMULAS'!$H$4,'11 FORMULAS'!$I$4,IF(M15='11 FORMULAS'!$H$5,'11 FORMULAS'!$I$5,""))</f>
        <v>0.15</v>
      </c>
      <c r="O15" s="4" t="s">
        <v>95</v>
      </c>
      <c r="P15" s="4" t="s">
        <v>97</v>
      </c>
      <c r="Q15" s="4" t="s">
        <v>100</v>
      </c>
      <c r="R15" s="290">
        <f t="shared" ref="R15" si="4">+IFERROR(K15+N15,"")</f>
        <v>0.4</v>
      </c>
      <c r="S15" s="290">
        <f>IF(L15='11 FORMULAS'!$P$5,S14-(S14*R15),S14)</f>
        <v>0.216</v>
      </c>
      <c r="T15" s="290">
        <f>IF(L15='11 FORMULAS'!$P$6,T14-(T14*R15),T14)</f>
        <v>0.8</v>
      </c>
      <c r="U15" s="430"/>
      <c r="V15" s="433"/>
      <c r="X15" s="286"/>
      <c r="Y15" s="287"/>
      <c r="Z15" s="287"/>
    </row>
    <row r="16" spans="1:26" ht="120.75" customHeight="1" x14ac:dyDescent="0.25">
      <c r="A16" s="436"/>
      <c r="B16" s="448"/>
      <c r="C16" s="442"/>
      <c r="D16" s="445"/>
      <c r="E16" s="62">
        <v>3</v>
      </c>
      <c r="F16" s="330" t="s">
        <v>285</v>
      </c>
      <c r="G16" s="330" t="s">
        <v>290</v>
      </c>
      <c r="H16" s="336" t="s">
        <v>279</v>
      </c>
      <c r="I16" s="326" t="str">
        <f t="shared" si="0"/>
        <v>El Profesional de apoyo jurídico es el encargado de realizar reuniones con los líderes de los procesos para la correcta identificación, actualización y evaluación de los requistos legales de manera semestral</v>
      </c>
      <c r="J16" s="1" t="s">
        <v>103</v>
      </c>
      <c r="K16" s="58">
        <f>+IF(J16='11 FORMULAS'!$E$4,'11 FORMULAS'!$F$4,IF(J16='11 FORMULAS'!$E$5,'11 FORMULAS'!$F$5,IF(J16='11 FORMULAS'!$E$6,'11 FORMULAS'!$F$6,"")))</f>
        <v>0.25</v>
      </c>
      <c r="L16" s="58" t="str">
        <f>+IF(OR(J16='11 FORMULAS'!$O$4,J16='11 FORMULAS'!$O$5),'11 FORMULAS'!$P$5,IF(J16='11 FORMULAS'!$O$6,'11 FORMULAS'!$P$6,""))</f>
        <v>Probabilidad</v>
      </c>
      <c r="M16" s="1" t="s">
        <v>92</v>
      </c>
      <c r="N16" s="58">
        <f>+IF(M16='11 FORMULAS'!$H$4,'11 FORMULAS'!$I$4,IF(M16='11 FORMULAS'!$H$5,'11 FORMULAS'!$I$5,""))</f>
        <v>0.15</v>
      </c>
      <c r="O16" s="4" t="s">
        <v>95</v>
      </c>
      <c r="P16" s="4" t="s">
        <v>97</v>
      </c>
      <c r="Q16" s="4" t="s">
        <v>100</v>
      </c>
      <c r="R16" s="290">
        <f>+IFERROR(K16+N16,"")</f>
        <v>0.4</v>
      </c>
      <c r="S16" s="290">
        <f>IF(L16='11 FORMULAS'!$P$5,S15-(S15*R16),S15)</f>
        <v>0.12959999999999999</v>
      </c>
      <c r="T16" s="290">
        <f>IF(L16='11 FORMULAS'!$P$6,T15-(T15*R16),T15)</f>
        <v>0.8</v>
      </c>
      <c r="U16" s="430"/>
      <c r="V16" s="433"/>
      <c r="X16" s="286"/>
      <c r="Y16" s="287"/>
      <c r="Z16" s="287"/>
    </row>
    <row r="17" spans="1:26" ht="29.45" customHeight="1" thickBot="1" x14ac:dyDescent="0.3">
      <c r="A17" s="437"/>
      <c r="B17" s="449"/>
      <c r="C17" s="443"/>
      <c r="D17" s="446"/>
      <c r="E17" s="63">
        <v>4</v>
      </c>
      <c r="F17" s="209"/>
      <c r="G17" s="209"/>
      <c r="H17" s="209"/>
      <c r="I17" s="284"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1" t="str">
        <f t="shared" ref="R17" si="5">+IFERROR(K17+N17,"")</f>
        <v/>
      </c>
      <c r="S17" s="291">
        <f>IF(L17='11 FORMULAS'!$P$5,S16-(S16*R17),S16)</f>
        <v>0.12959999999999999</v>
      </c>
      <c r="T17" s="291">
        <f>IF(L17='11 FORMULAS'!$P$6,T16-(T16*R17),T16)</f>
        <v>0.8</v>
      </c>
      <c r="U17" s="431"/>
      <c r="V17" s="434"/>
    </row>
    <row r="18" spans="1:26" ht="29.45" customHeight="1" x14ac:dyDescent="0.25">
      <c r="A18" s="435" t="str">
        <f>'2 CONTEXTO E IDENTIFICACIÓN'!A9</f>
        <v>R4</v>
      </c>
      <c r="B18" s="438" t="str">
        <f>+'2 CONTEXTO E IDENTIFICACIÓN'!E9</f>
        <v>Posibilidad de pérdida Económica y Reputacional Incumplimiento de requisitos legales en todas las actuaciones administrativas, con incidencia juridica que esten a cargo de la sociedad.  Debido a la omisión en la verificación del cumplimiento de los requisitos legales antes de la expedición de los actos administrativos.</v>
      </c>
      <c r="C18" s="441">
        <f>+'3 PROBABIL E IMPACTO INHERENTE'!E10</f>
        <v>0.4</v>
      </c>
      <c r="D18" s="444">
        <f>+'3 PROBABIL E IMPACTO INHERENTE'!M10</f>
        <v>0.4</v>
      </c>
      <c r="E18" s="61">
        <v>1</v>
      </c>
      <c r="F18" s="64"/>
      <c r="G18" s="64"/>
      <c r="H18" s="64"/>
      <c r="I18" s="282" t="str">
        <f t="shared" si="0"/>
        <v xml:space="preserve">  </v>
      </c>
      <c r="J18" s="5"/>
      <c r="K18" s="57" t="str">
        <f>+IF(J18='11 FORMULAS'!$E$4,'11 FORMULAS'!$F$4,IF(J18='11 FORMULAS'!$E$5,'11 FORMULAS'!$F$5,IF(J18='11 FORMULAS'!$E$6,'11 FORMULAS'!$F$6,"")))</f>
        <v/>
      </c>
      <c r="L18" s="57" t="str">
        <f>+IF(OR(J18='11 FORMULAS'!$O$4,J18='11 FORMULAS'!$O$5),'11 FORMULAS'!$P$5,IF(J18='11 FORMULAS'!$O$6,'11 FORMULAS'!$P$6,""))</f>
        <v/>
      </c>
      <c r="M18" s="5"/>
      <c r="N18" s="57" t="str">
        <f>+IF(M18='11 FORMULAS'!$H$4,'11 FORMULAS'!$I$4,IF(M18='11 FORMULAS'!$H$5,'11 FORMULAS'!$I$5,""))</f>
        <v/>
      </c>
      <c r="O18" s="6"/>
      <c r="P18" s="6"/>
      <c r="Q18" s="6"/>
      <c r="R18" s="289" t="str">
        <f>+IFERROR(K18+N18,"")</f>
        <v/>
      </c>
      <c r="S18" s="289">
        <f>IF(L18='11 FORMULAS'!$P$5,C18-(C18*R18),C18)</f>
        <v>0.4</v>
      </c>
      <c r="T18" s="289">
        <f>IF(L18='11 FORMULAS'!$P$6,D18-(D18*R18),D18)</f>
        <v>0.4</v>
      </c>
      <c r="U18" s="429">
        <f>+IF(S21="","",S21)</f>
        <v>0.4</v>
      </c>
      <c r="V18" s="432">
        <f>+IF(T21="","",T21)</f>
        <v>0.4</v>
      </c>
      <c r="X18" s="286"/>
      <c r="Y18" s="287"/>
      <c r="Z18" s="287"/>
    </row>
    <row r="19" spans="1:26" ht="29.45" customHeight="1" x14ac:dyDescent="0.25">
      <c r="A19" s="436"/>
      <c r="B19" s="439"/>
      <c r="C19" s="442"/>
      <c r="D19" s="445"/>
      <c r="E19" s="62">
        <v>2</v>
      </c>
      <c r="F19" s="208"/>
      <c r="G19" s="208"/>
      <c r="H19" s="208"/>
      <c r="I19" s="283" t="str">
        <f t="shared" si="0"/>
        <v xml:space="preserve">  </v>
      </c>
      <c r="J19" s="1"/>
      <c r="K19" s="58" t="str">
        <f>+IF(J19='11 FORMULAS'!$E$4,'11 FORMULAS'!$F$4,IF(J19='11 FORMULAS'!$E$5,'11 FORMULAS'!$F$5,IF(J19='11 FORMULAS'!$E$6,'11 FORMULAS'!$F$6,"")))</f>
        <v/>
      </c>
      <c r="L19" s="58" t="str">
        <f>+IF(OR(J19='11 FORMULAS'!$O$4,J19='11 FORMULAS'!$O$5),'11 FORMULAS'!$P$5,IF(J19='11 FORMULAS'!$O$6,'11 FORMULAS'!$P$6,""))</f>
        <v/>
      </c>
      <c r="M19" s="1"/>
      <c r="N19" s="58" t="str">
        <f>+IF(M19='11 FORMULAS'!$H$4,'11 FORMULAS'!$I$4,IF(M19='11 FORMULAS'!$H$5,'11 FORMULAS'!$I$5,""))</f>
        <v/>
      </c>
      <c r="O19" s="4"/>
      <c r="P19" s="4"/>
      <c r="Q19" s="4"/>
      <c r="R19" s="290" t="str">
        <f t="shared" ref="R19" si="6">+IFERROR(K19+N19,"")</f>
        <v/>
      </c>
      <c r="S19" s="290">
        <f>IF(L19='11 FORMULAS'!$P$5,S18-(S18*R19),S18)</f>
        <v>0.4</v>
      </c>
      <c r="T19" s="290">
        <f>IF(L19='11 FORMULAS'!$P$6,T18-(T18*R19),T18)</f>
        <v>0.4</v>
      </c>
      <c r="U19" s="430"/>
      <c r="V19" s="433"/>
      <c r="X19" s="286"/>
      <c r="Y19" s="287"/>
      <c r="Z19" s="287"/>
    </row>
    <row r="20" spans="1:26" ht="29.45" customHeight="1" x14ac:dyDescent="0.25">
      <c r="A20" s="436"/>
      <c r="B20" s="439"/>
      <c r="C20" s="442"/>
      <c r="D20" s="445"/>
      <c r="E20" s="62">
        <v>3</v>
      </c>
      <c r="F20" s="208"/>
      <c r="G20" s="208"/>
      <c r="H20" s="208"/>
      <c r="I20" s="283"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90" t="str">
        <f>+IFERROR(K20+N20,"")</f>
        <v/>
      </c>
      <c r="S20" s="290">
        <f>IF(L20='11 FORMULAS'!$P$5,S19-(S19*R20),S19)</f>
        <v>0.4</v>
      </c>
      <c r="T20" s="290">
        <f>IF(L20='11 FORMULAS'!$P$6,T19-(T19*R20),T19)</f>
        <v>0.4</v>
      </c>
      <c r="U20" s="430"/>
      <c r="V20" s="433"/>
      <c r="X20" s="286"/>
      <c r="Y20" s="287"/>
      <c r="Z20" s="287"/>
    </row>
    <row r="21" spans="1:26" ht="29.45" customHeight="1" thickBot="1" x14ac:dyDescent="0.3">
      <c r="A21" s="437"/>
      <c r="B21" s="440"/>
      <c r="C21" s="443"/>
      <c r="D21" s="446"/>
      <c r="E21" s="63">
        <v>4</v>
      </c>
      <c r="F21" s="209"/>
      <c r="G21" s="209"/>
      <c r="H21" s="209"/>
      <c r="I21" s="284"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1" t="str">
        <f t="shared" ref="R21" si="7">+IFERROR(K21+N21,"")</f>
        <v/>
      </c>
      <c r="S21" s="291">
        <f>IF(L21='11 FORMULAS'!$P$5,S20-(S20*R21),S20)</f>
        <v>0.4</v>
      </c>
      <c r="T21" s="291">
        <f>IF(L21='11 FORMULAS'!$P$6,T20-(T20*R21),T20)</f>
        <v>0.4</v>
      </c>
      <c r="U21" s="431"/>
      <c r="V21" s="434"/>
    </row>
    <row r="22" spans="1:26" ht="29.45" customHeight="1" x14ac:dyDescent="0.25">
      <c r="A22" s="435" t="str">
        <f>'2 CONTEXTO E IDENTIFICACIÓN'!A10</f>
        <v>R5</v>
      </c>
      <c r="B22" s="438" t="str">
        <f>+'2 CONTEXTO E IDENTIFICACIÓN'!E10</f>
        <v xml:space="preserve">  </v>
      </c>
      <c r="C22" s="441" t="str">
        <f>+'3 PROBABIL E IMPACTO INHERENTE'!E11</f>
        <v/>
      </c>
      <c r="D22" s="444" t="str">
        <f>+'3 PROBABIL E IMPACTO INHERENTE'!M11</f>
        <v/>
      </c>
      <c r="E22" s="61">
        <v>1</v>
      </c>
      <c r="F22" s="64"/>
      <c r="G22" s="64"/>
      <c r="H22" s="64"/>
      <c r="I22" s="282" t="str">
        <f t="shared" si="0"/>
        <v xml:space="preserve">  </v>
      </c>
      <c r="J22" s="5"/>
      <c r="K22" s="57" t="str">
        <f>+IF(J22='11 FORMULAS'!$E$4,'11 FORMULAS'!$F$4,IF(J22='11 FORMULAS'!$E$5,'11 FORMULAS'!$F$5,IF(J22='11 FORMULAS'!$E$6,'11 FORMULAS'!$F$6,"")))</f>
        <v/>
      </c>
      <c r="L22" s="57" t="str">
        <f>+IF(OR(J22='11 FORMULAS'!$O$4,J22='11 FORMULAS'!$O$5),'11 FORMULAS'!$P$5,IF(J22='11 FORMULAS'!$O$6,'11 FORMULAS'!$P$6,""))</f>
        <v/>
      </c>
      <c r="M22" s="5"/>
      <c r="N22" s="57" t="str">
        <f>+IF(M22='11 FORMULAS'!$H$4,'11 FORMULAS'!$I$4,IF(M22='11 FORMULAS'!$H$5,'11 FORMULAS'!$I$5,""))</f>
        <v/>
      </c>
      <c r="O22" s="6"/>
      <c r="P22" s="6"/>
      <c r="Q22" s="6"/>
      <c r="R22" s="289" t="str">
        <f>+IFERROR(K22+N22,"")</f>
        <v/>
      </c>
      <c r="S22" s="289" t="str">
        <f>IF(L22='11 FORMULAS'!$P$5,C22-(C22*R22),C22)</f>
        <v/>
      </c>
      <c r="T22" s="289" t="str">
        <f>IF(L22='11 FORMULAS'!$P$6,D22-(D22*R22),D22)</f>
        <v/>
      </c>
      <c r="U22" s="429" t="str">
        <f>+IF(S25="","",S25)</f>
        <v/>
      </c>
      <c r="V22" s="432" t="str">
        <f>+IF(T25="","",T25)</f>
        <v/>
      </c>
      <c r="X22" s="286"/>
      <c r="Y22" s="287"/>
      <c r="Z22" s="287"/>
    </row>
    <row r="23" spans="1:26" ht="29.45" customHeight="1" x14ac:dyDescent="0.25">
      <c r="A23" s="436"/>
      <c r="B23" s="439"/>
      <c r="C23" s="442"/>
      <c r="D23" s="445"/>
      <c r="E23" s="62">
        <v>2</v>
      </c>
      <c r="F23" s="208"/>
      <c r="G23" s="208"/>
      <c r="H23" s="208"/>
      <c r="I23" s="283" t="str">
        <f t="shared" si="0"/>
        <v xml:space="preserve">  </v>
      </c>
      <c r="J23" s="1"/>
      <c r="K23" s="58" t="str">
        <f>+IF(J23='11 FORMULAS'!$E$4,'11 FORMULAS'!$F$4,IF(J23='11 FORMULAS'!$E$5,'11 FORMULAS'!$F$5,IF(J23='11 FORMULAS'!$E$6,'11 FORMULAS'!$F$6,"")))</f>
        <v/>
      </c>
      <c r="L23" s="58" t="str">
        <f>+IF(OR(J23='11 FORMULAS'!$O$4,J23='11 FORMULAS'!$O$5),'11 FORMULAS'!$P$5,IF(J23='11 FORMULAS'!$O$6,'11 FORMULAS'!$P$6,""))</f>
        <v/>
      </c>
      <c r="M23" s="1"/>
      <c r="N23" s="58" t="str">
        <f>+IF(M23='11 FORMULAS'!$H$4,'11 FORMULAS'!$I$4,IF(M23='11 FORMULAS'!$H$5,'11 FORMULAS'!$I$5,""))</f>
        <v/>
      </c>
      <c r="O23" s="4"/>
      <c r="P23" s="4"/>
      <c r="Q23" s="4"/>
      <c r="R23" s="290" t="str">
        <f t="shared" ref="R23" si="8">+IFERROR(K23+N23,"")</f>
        <v/>
      </c>
      <c r="S23" s="290" t="str">
        <f>IF(L23='11 FORMULAS'!$P$5,S22-(S22*R23),S22)</f>
        <v/>
      </c>
      <c r="T23" s="290" t="str">
        <f>IF(L23='11 FORMULAS'!$P$6,T22-(T22*R23),T22)</f>
        <v/>
      </c>
      <c r="U23" s="430"/>
      <c r="V23" s="433"/>
      <c r="X23" s="286"/>
      <c r="Y23" s="287"/>
      <c r="Z23" s="287"/>
    </row>
    <row r="24" spans="1:26" ht="29.45" customHeight="1" x14ac:dyDescent="0.25">
      <c r="A24" s="436"/>
      <c r="B24" s="439"/>
      <c r="C24" s="442"/>
      <c r="D24" s="445"/>
      <c r="E24" s="62">
        <v>3</v>
      </c>
      <c r="F24" s="208"/>
      <c r="G24" s="208"/>
      <c r="H24" s="208"/>
      <c r="I24" s="283"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90" t="str">
        <f>+IFERROR(K24+N24,"")</f>
        <v/>
      </c>
      <c r="S24" s="290" t="str">
        <f>IF(L24='11 FORMULAS'!$P$5,S23-(S23*R24),S23)</f>
        <v/>
      </c>
      <c r="T24" s="290" t="str">
        <f>IF(L24='11 FORMULAS'!$P$6,T23-(T23*R24),T23)</f>
        <v/>
      </c>
      <c r="U24" s="430"/>
      <c r="V24" s="433"/>
      <c r="X24" s="286"/>
      <c r="Y24" s="287"/>
      <c r="Z24" s="287"/>
    </row>
    <row r="25" spans="1:26" ht="29.45" customHeight="1" thickBot="1" x14ac:dyDescent="0.3">
      <c r="A25" s="437"/>
      <c r="B25" s="440"/>
      <c r="C25" s="443"/>
      <c r="D25" s="446"/>
      <c r="E25" s="63">
        <v>4</v>
      </c>
      <c r="F25" s="209"/>
      <c r="G25" s="209"/>
      <c r="H25" s="209"/>
      <c r="I25" s="284"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1" t="str">
        <f t="shared" ref="R25" si="9">+IFERROR(K25+N25,"")</f>
        <v/>
      </c>
      <c r="S25" s="291" t="str">
        <f>IF(L25='11 FORMULAS'!$P$5,S24-(S24*R25),S24)</f>
        <v/>
      </c>
      <c r="T25" s="291" t="str">
        <f>IF(L25='11 FORMULAS'!$P$6,T24-(T24*R25),T24)</f>
        <v/>
      </c>
      <c r="U25" s="431"/>
      <c r="V25" s="434"/>
    </row>
    <row r="26" spans="1:26" ht="29.45" customHeight="1" x14ac:dyDescent="0.25">
      <c r="A26" s="435" t="str">
        <f>'2 CONTEXTO E IDENTIFICACIÓN'!A11</f>
        <v>R6</v>
      </c>
      <c r="B26" s="438" t="str">
        <f>+'2 CONTEXTO E IDENTIFICACIÓN'!E11</f>
        <v xml:space="preserve">  </v>
      </c>
      <c r="C26" s="441" t="str">
        <f>+'3 PROBABIL E IMPACTO INHERENTE'!E12</f>
        <v/>
      </c>
      <c r="D26" s="444" t="str">
        <f>+'3 PROBABIL E IMPACTO INHERENTE'!M12</f>
        <v/>
      </c>
      <c r="E26" s="61">
        <v>1</v>
      </c>
      <c r="F26" s="64"/>
      <c r="G26" s="64"/>
      <c r="H26" s="64"/>
      <c r="I26" s="282" t="str">
        <f t="shared" si="0"/>
        <v xml:space="preserve">  </v>
      </c>
      <c r="J26" s="5"/>
      <c r="K26" s="57" t="str">
        <f>+IF(J26='11 FORMULAS'!$E$4,'11 FORMULAS'!$F$4,IF(J26='11 FORMULAS'!$E$5,'11 FORMULAS'!$F$5,IF(J26='11 FORMULAS'!$E$6,'11 FORMULAS'!$F$6,"")))</f>
        <v/>
      </c>
      <c r="L26" s="57" t="str">
        <f>+IF(OR(J26='11 FORMULAS'!$O$4,J26='11 FORMULAS'!$O$5),'11 FORMULAS'!$P$5,IF(J26='11 FORMULAS'!$O$6,'11 FORMULAS'!$P$6,""))</f>
        <v/>
      </c>
      <c r="M26" s="5"/>
      <c r="N26" s="57" t="str">
        <f>+IF(M26='11 FORMULAS'!$H$4,'11 FORMULAS'!$I$4,IF(M26='11 FORMULAS'!$H$5,'11 FORMULAS'!$I$5,""))</f>
        <v/>
      </c>
      <c r="O26" s="6"/>
      <c r="P26" s="6"/>
      <c r="Q26" s="6"/>
      <c r="R26" s="289" t="str">
        <f>+IFERROR(K26+N26,"")</f>
        <v/>
      </c>
      <c r="S26" s="289" t="str">
        <f>IF(L26='11 FORMULAS'!$P$5,C26-(C26*R26),C26)</f>
        <v/>
      </c>
      <c r="T26" s="289" t="str">
        <f>IF(L26='11 FORMULAS'!$P$6,D26-(D26*R26),D26)</f>
        <v/>
      </c>
      <c r="U26" s="429" t="str">
        <f>+IF(S29="","",S29)</f>
        <v/>
      </c>
      <c r="V26" s="432" t="str">
        <f>+IF(T29="","",T29)</f>
        <v/>
      </c>
      <c r="X26" s="286"/>
      <c r="Y26" s="287"/>
      <c r="Z26" s="287"/>
    </row>
    <row r="27" spans="1:26" ht="29.45" customHeight="1" x14ac:dyDescent="0.25">
      <c r="A27" s="436"/>
      <c r="B27" s="439"/>
      <c r="C27" s="442"/>
      <c r="D27" s="445"/>
      <c r="E27" s="62">
        <v>2</v>
      </c>
      <c r="F27" s="208"/>
      <c r="G27" s="208"/>
      <c r="H27" s="208"/>
      <c r="I27" s="283" t="str">
        <f t="shared" si="0"/>
        <v xml:space="preserve">  </v>
      </c>
      <c r="J27" s="1"/>
      <c r="K27" s="58" t="str">
        <f>+IF(J27='11 FORMULAS'!$E$4,'11 FORMULAS'!$F$4,IF(J27='11 FORMULAS'!$E$5,'11 FORMULAS'!$F$5,IF(J27='11 FORMULAS'!$E$6,'11 FORMULAS'!$F$6,"")))</f>
        <v/>
      </c>
      <c r="L27" s="58" t="str">
        <f>+IF(OR(J27='11 FORMULAS'!$O$4,J27='11 FORMULAS'!$O$5),'11 FORMULAS'!$P$5,IF(J27='11 FORMULAS'!$O$6,'11 FORMULAS'!$P$6,""))</f>
        <v/>
      </c>
      <c r="M27" s="1"/>
      <c r="N27" s="58" t="str">
        <f>+IF(M27='11 FORMULAS'!$H$4,'11 FORMULAS'!$I$4,IF(M27='11 FORMULAS'!$H$5,'11 FORMULAS'!$I$5,""))</f>
        <v/>
      </c>
      <c r="O27" s="4"/>
      <c r="P27" s="4"/>
      <c r="Q27" s="4"/>
      <c r="R27" s="290" t="str">
        <f t="shared" ref="R27" si="10">+IFERROR(K27+N27,"")</f>
        <v/>
      </c>
      <c r="S27" s="290" t="str">
        <f>IF(L27='11 FORMULAS'!$P$5,S26-(S26*R27),S26)</f>
        <v/>
      </c>
      <c r="T27" s="290" t="str">
        <f>IF(L27='11 FORMULAS'!$P$6,T26-(T26*R27),T26)</f>
        <v/>
      </c>
      <c r="U27" s="430"/>
      <c r="V27" s="433"/>
      <c r="X27" s="286"/>
      <c r="Y27" s="287"/>
      <c r="Z27" s="287"/>
    </row>
    <row r="28" spans="1:26" ht="29.45" customHeight="1" x14ac:dyDescent="0.25">
      <c r="A28" s="436"/>
      <c r="B28" s="439"/>
      <c r="C28" s="442"/>
      <c r="D28" s="445"/>
      <c r="E28" s="62">
        <v>3</v>
      </c>
      <c r="F28" s="208"/>
      <c r="G28" s="208"/>
      <c r="H28" s="208"/>
      <c r="I28" s="283"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90" t="str">
        <f>+IFERROR(K28+N28,"")</f>
        <v/>
      </c>
      <c r="S28" s="290" t="str">
        <f>IF(L28='11 FORMULAS'!$P$5,S27-(S27*R28),S27)</f>
        <v/>
      </c>
      <c r="T28" s="290" t="str">
        <f>IF(L28='11 FORMULAS'!$P$6,T27-(T27*R28),T27)</f>
        <v/>
      </c>
      <c r="U28" s="430"/>
      <c r="V28" s="433"/>
      <c r="X28" s="286"/>
      <c r="Y28" s="287"/>
      <c r="Z28" s="287"/>
    </row>
    <row r="29" spans="1:26" ht="29.45" customHeight="1" thickBot="1" x14ac:dyDescent="0.3">
      <c r="A29" s="437"/>
      <c r="B29" s="440"/>
      <c r="C29" s="443"/>
      <c r="D29" s="446"/>
      <c r="E29" s="63">
        <v>4</v>
      </c>
      <c r="F29" s="209"/>
      <c r="G29" s="209"/>
      <c r="H29" s="209"/>
      <c r="I29" s="284"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1" t="str">
        <f t="shared" ref="R29" si="11">+IFERROR(K29+N29,"")</f>
        <v/>
      </c>
      <c r="S29" s="291" t="str">
        <f>IF(L29='11 FORMULAS'!$P$5,S28-(S28*R29),S28)</f>
        <v/>
      </c>
      <c r="T29" s="291" t="str">
        <f>IF(L29='11 FORMULAS'!$P$6,T28-(T28*R29),T28)</f>
        <v/>
      </c>
      <c r="U29" s="431"/>
      <c r="V29" s="434"/>
    </row>
    <row r="30" spans="1:26" ht="29.45" customHeight="1" x14ac:dyDescent="0.25">
      <c r="A30" s="435" t="str">
        <f>'2 CONTEXTO E IDENTIFICACIÓN'!A12</f>
        <v>R7</v>
      </c>
      <c r="B30" s="438" t="str">
        <f>+'2 CONTEXTO E IDENTIFICACIÓN'!E12</f>
        <v xml:space="preserve">  </v>
      </c>
      <c r="C30" s="441" t="str">
        <f>+'3 PROBABIL E IMPACTO INHERENTE'!E13</f>
        <v/>
      </c>
      <c r="D30" s="444" t="str">
        <f>+'3 PROBABIL E IMPACTO INHERENTE'!M13</f>
        <v/>
      </c>
      <c r="E30" s="61">
        <v>1</v>
      </c>
      <c r="F30" s="64"/>
      <c r="G30" s="64"/>
      <c r="H30" s="64"/>
      <c r="I30" s="282" t="str">
        <f t="shared" si="0"/>
        <v xml:space="preserve">  </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89" t="str">
        <f>+IFERROR(K30+N30,"")</f>
        <v/>
      </c>
      <c r="S30" s="289" t="str">
        <f>IF(L30='11 FORMULAS'!$P$5,C30-(C30*R30),C30)</f>
        <v/>
      </c>
      <c r="T30" s="289" t="str">
        <f>IF(L30='11 FORMULAS'!$P$6,D30-(D30*R30),D30)</f>
        <v/>
      </c>
      <c r="U30" s="429" t="str">
        <f>+IF(S33="","",S33)</f>
        <v/>
      </c>
      <c r="V30" s="432" t="str">
        <f>+IF(T33="","",T33)</f>
        <v/>
      </c>
      <c r="X30" s="286"/>
      <c r="Y30" s="287"/>
      <c r="Z30" s="287"/>
    </row>
    <row r="31" spans="1:26" ht="29.45" customHeight="1" x14ac:dyDescent="0.25">
      <c r="A31" s="436"/>
      <c r="B31" s="439"/>
      <c r="C31" s="442"/>
      <c r="D31" s="445"/>
      <c r="E31" s="62">
        <v>2</v>
      </c>
      <c r="F31" s="208"/>
      <c r="G31" s="208"/>
      <c r="H31" s="208"/>
      <c r="I31" s="283" t="str">
        <f t="shared" si="0"/>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90" t="str">
        <f t="shared" ref="R31" si="12">+IFERROR(K31+N31,"")</f>
        <v/>
      </c>
      <c r="S31" s="290" t="str">
        <f>IF(L31='11 FORMULAS'!$P$5,S30-(S30*R31),S30)</f>
        <v/>
      </c>
      <c r="T31" s="290" t="str">
        <f>IF(L31='11 FORMULAS'!$P$6,T30-(T30*R31),T30)</f>
        <v/>
      </c>
      <c r="U31" s="430"/>
      <c r="V31" s="433"/>
      <c r="X31" s="286"/>
      <c r="Y31" s="287"/>
      <c r="Z31" s="287"/>
    </row>
    <row r="32" spans="1:26" ht="29.45" customHeight="1" x14ac:dyDescent="0.25">
      <c r="A32" s="436"/>
      <c r="B32" s="439"/>
      <c r="C32" s="442"/>
      <c r="D32" s="445"/>
      <c r="E32" s="62">
        <v>3</v>
      </c>
      <c r="F32" s="208"/>
      <c r="G32" s="208"/>
      <c r="H32" s="208"/>
      <c r="I32" s="283"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90" t="str">
        <f>+IFERROR(K32+N32,"")</f>
        <v/>
      </c>
      <c r="S32" s="290" t="str">
        <f>IF(L32='11 FORMULAS'!$P$5,S31-(S31*R32),S31)</f>
        <v/>
      </c>
      <c r="T32" s="290" t="str">
        <f>IF(L32='11 FORMULAS'!$P$6,T31-(T31*R32),T31)</f>
        <v/>
      </c>
      <c r="U32" s="430"/>
      <c r="V32" s="433"/>
      <c r="X32" s="286"/>
      <c r="Y32" s="287"/>
      <c r="Z32" s="287"/>
    </row>
    <row r="33" spans="1:26" ht="29.45" customHeight="1" thickBot="1" x14ac:dyDescent="0.3">
      <c r="A33" s="437"/>
      <c r="B33" s="440"/>
      <c r="C33" s="443"/>
      <c r="D33" s="446"/>
      <c r="E33" s="63">
        <v>4</v>
      </c>
      <c r="F33" s="209"/>
      <c r="G33" s="209"/>
      <c r="H33" s="209"/>
      <c r="I33" s="284"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1" t="str">
        <f t="shared" ref="R33" si="13">+IFERROR(K33+N33,"")</f>
        <v/>
      </c>
      <c r="S33" s="291" t="str">
        <f>IF(L33='11 FORMULAS'!$P$5,S32-(S32*R33),S32)</f>
        <v/>
      </c>
      <c r="T33" s="291" t="str">
        <f>IF(L33='11 FORMULAS'!$P$6,T32-(T32*R33),T32)</f>
        <v/>
      </c>
      <c r="U33" s="431"/>
      <c r="V33" s="434"/>
    </row>
    <row r="34" spans="1:26" ht="29.45" customHeight="1" x14ac:dyDescent="0.25">
      <c r="A34" s="435" t="str">
        <f>'2 CONTEXTO E IDENTIFICACIÓN'!A13</f>
        <v>R8</v>
      </c>
      <c r="B34" s="438" t="str">
        <f>+'2 CONTEXTO E IDENTIFICACIÓN'!E13</f>
        <v xml:space="preserve">  </v>
      </c>
      <c r="C34" s="441" t="str">
        <f>+'3 PROBABIL E IMPACTO INHERENTE'!E14</f>
        <v/>
      </c>
      <c r="D34" s="444" t="str">
        <f>+'3 PROBABIL E IMPACTO INHERENTE'!M14</f>
        <v/>
      </c>
      <c r="E34" s="61">
        <v>1</v>
      </c>
      <c r="F34" s="64"/>
      <c r="G34" s="64"/>
      <c r="H34" s="64"/>
      <c r="I34" s="282"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89" t="str">
        <f>+IFERROR(K34+N34,"")</f>
        <v/>
      </c>
      <c r="S34" s="289" t="str">
        <f>IF(L34='11 FORMULAS'!$P$5,C34-(C34*R34),C34)</f>
        <v/>
      </c>
      <c r="T34" s="289" t="str">
        <f>IF(L34='11 FORMULAS'!$P$6,D34-(D34*R34),D34)</f>
        <v/>
      </c>
      <c r="U34" s="429" t="str">
        <f>+IF(S37="","",S37)</f>
        <v/>
      </c>
      <c r="V34" s="432" t="str">
        <f>+IF(T37="","",T37)</f>
        <v/>
      </c>
      <c r="X34" s="286"/>
      <c r="Y34" s="287"/>
      <c r="Z34" s="287"/>
    </row>
    <row r="35" spans="1:26" ht="29.45" customHeight="1" x14ac:dyDescent="0.25">
      <c r="A35" s="436"/>
      <c r="B35" s="439"/>
      <c r="C35" s="442"/>
      <c r="D35" s="445"/>
      <c r="E35" s="62">
        <v>2</v>
      </c>
      <c r="F35" s="208"/>
      <c r="G35" s="208"/>
      <c r="H35" s="208"/>
      <c r="I35" s="283"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90" t="str">
        <f t="shared" ref="R35" si="14">+IFERROR(K35+N35,"")</f>
        <v/>
      </c>
      <c r="S35" s="290" t="str">
        <f>IF(L35='11 FORMULAS'!$P$5,S34-(S34*R35),S34)</f>
        <v/>
      </c>
      <c r="T35" s="290" t="str">
        <f>IF(L35='11 FORMULAS'!$P$6,T34-(T34*R35),T34)</f>
        <v/>
      </c>
      <c r="U35" s="430"/>
      <c r="V35" s="433"/>
      <c r="X35" s="286"/>
      <c r="Y35" s="287"/>
      <c r="Z35" s="287"/>
    </row>
    <row r="36" spans="1:26" ht="29.45" customHeight="1" x14ac:dyDescent="0.25">
      <c r="A36" s="436"/>
      <c r="B36" s="439"/>
      <c r="C36" s="442"/>
      <c r="D36" s="445"/>
      <c r="E36" s="62">
        <v>3</v>
      </c>
      <c r="F36" s="208"/>
      <c r="G36" s="208"/>
      <c r="H36" s="208"/>
      <c r="I36" s="283"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90" t="str">
        <f>+IFERROR(K36+N36,"")</f>
        <v/>
      </c>
      <c r="S36" s="290" t="str">
        <f>IF(L36='11 FORMULAS'!$P$5,S35-(S35*R36),S35)</f>
        <v/>
      </c>
      <c r="T36" s="290" t="str">
        <f>IF(L36='11 FORMULAS'!$P$6,T35-(T35*R36),T35)</f>
        <v/>
      </c>
      <c r="U36" s="430"/>
      <c r="V36" s="433"/>
      <c r="X36" s="286"/>
      <c r="Y36" s="287"/>
      <c r="Z36" s="287"/>
    </row>
    <row r="37" spans="1:26" ht="29.45" customHeight="1" thickBot="1" x14ac:dyDescent="0.3">
      <c r="A37" s="437"/>
      <c r="B37" s="440"/>
      <c r="C37" s="443"/>
      <c r="D37" s="446"/>
      <c r="E37" s="63">
        <v>4</v>
      </c>
      <c r="F37" s="209"/>
      <c r="G37" s="209"/>
      <c r="H37" s="209"/>
      <c r="I37" s="284"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1" t="str">
        <f t="shared" ref="R37" si="15">+IFERROR(K37+N37,"")</f>
        <v/>
      </c>
      <c r="S37" s="291" t="str">
        <f>IF(L37='11 FORMULAS'!$P$5,S36-(S36*R37),S36)</f>
        <v/>
      </c>
      <c r="T37" s="291" t="str">
        <f>IF(L37='11 FORMULAS'!$P$6,T36-(T36*R37),T36)</f>
        <v/>
      </c>
      <c r="U37" s="431"/>
      <c r="V37" s="434"/>
    </row>
    <row r="38" spans="1:26" ht="29.45" customHeight="1" x14ac:dyDescent="0.25">
      <c r="A38" s="435" t="str">
        <f>'2 CONTEXTO E IDENTIFICACIÓN'!A14</f>
        <v>R9</v>
      </c>
      <c r="B38" s="438" t="str">
        <f>+'2 CONTEXTO E IDENTIFICACIÓN'!E14</f>
        <v xml:space="preserve">  </v>
      </c>
      <c r="C38" s="441" t="str">
        <f>+'3 PROBABIL E IMPACTO INHERENTE'!E15</f>
        <v/>
      </c>
      <c r="D38" s="444" t="str">
        <f>+'3 PROBABIL E IMPACTO INHERENTE'!M15</f>
        <v/>
      </c>
      <c r="E38" s="61">
        <v>1</v>
      </c>
      <c r="F38" s="64"/>
      <c r="G38" s="64"/>
      <c r="H38" s="64"/>
      <c r="I38" s="282"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9" t="str">
        <f>+IFERROR(K38+N38,"")</f>
        <v/>
      </c>
      <c r="S38" s="289" t="str">
        <f>IF(L38='11 FORMULAS'!$P$5,C38-(C38*R38),C38)</f>
        <v/>
      </c>
      <c r="T38" s="289" t="str">
        <f>IF(L38='11 FORMULAS'!$P$6,D38-(D38*R38),D38)</f>
        <v/>
      </c>
      <c r="U38" s="429" t="str">
        <f>+IF(S41="","",S41)</f>
        <v/>
      </c>
      <c r="V38" s="432" t="str">
        <f>+IF(T41="","",T41)</f>
        <v/>
      </c>
      <c r="X38" s="286"/>
      <c r="Y38" s="287"/>
      <c r="Z38" s="287"/>
    </row>
    <row r="39" spans="1:26" ht="29.45" customHeight="1" x14ac:dyDescent="0.25">
      <c r="A39" s="436"/>
      <c r="B39" s="439"/>
      <c r="C39" s="442"/>
      <c r="D39" s="445"/>
      <c r="E39" s="62">
        <v>2</v>
      </c>
      <c r="F39" s="208"/>
      <c r="G39" s="208"/>
      <c r="H39" s="208"/>
      <c r="I39" s="283"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90" t="str">
        <f t="shared" ref="R39" si="17">+IFERROR(K39+N39,"")</f>
        <v/>
      </c>
      <c r="S39" s="290" t="str">
        <f>IF(L39='11 FORMULAS'!$P$5,S38-(S38*R39),S38)</f>
        <v/>
      </c>
      <c r="T39" s="290" t="str">
        <f>IF(L39='11 FORMULAS'!$P$6,T38-(T38*R39),T38)</f>
        <v/>
      </c>
      <c r="U39" s="430"/>
      <c r="V39" s="433"/>
      <c r="X39" s="286"/>
      <c r="Y39" s="287"/>
      <c r="Z39" s="287"/>
    </row>
    <row r="40" spans="1:26" ht="29.45" customHeight="1" x14ac:dyDescent="0.25">
      <c r="A40" s="436"/>
      <c r="B40" s="439"/>
      <c r="C40" s="442"/>
      <c r="D40" s="445"/>
      <c r="E40" s="62">
        <v>3</v>
      </c>
      <c r="F40" s="208"/>
      <c r="G40" s="208"/>
      <c r="H40" s="208"/>
      <c r="I40" s="283"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90" t="str">
        <f>+IFERROR(K40+N40,"")</f>
        <v/>
      </c>
      <c r="S40" s="290" t="str">
        <f>IF(L40='11 FORMULAS'!$P$5,S39-(S39*R40),S39)</f>
        <v/>
      </c>
      <c r="T40" s="290" t="str">
        <f>IF(L40='11 FORMULAS'!$P$6,T39-(T39*R40),T39)</f>
        <v/>
      </c>
      <c r="U40" s="430"/>
      <c r="V40" s="433"/>
      <c r="X40" s="286"/>
      <c r="Y40" s="287"/>
      <c r="Z40" s="287"/>
    </row>
    <row r="41" spans="1:26" ht="29.45" customHeight="1" thickBot="1" x14ac:dyDescent="0.3">
      <c r="A41" s="437"/>
      <c r="B41" s="440"/>
      <c r="C41" s="443"/>
      <c r="D41" s="446"/>
      <c r="E41" s="63">
        <v>4</v>
      </c>
      <c r="F41" s="209"/>
      <c r="G41" s="209"/>
      <c r="H41" s="209"/>
      <c r="I41" s="284"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1" t="str">
        <f t="shared" ref="R41" si="18">+IFERROR(K41+N41,"")</f>
        <v/>
      </c>
      <c r="S41" s="291" t="str">
        <f>IF(L41='11 FORMULAS'!$P$5,S40-(S40*R41),S40)</f>
        <v/>
      </c>
      <c r="T41" s="291" t="str">
        <f>IF(L41='11 FORMULAS'!$P$6,T40-(T40*R41),T40)</f>
        <v/>
      </c>
      <c r="U41" s="431"/>
      <c r="V41" s="434"/>
    </row>
    <row r="42" spans="1:26" ht="29.45" customHeight="1" x14ac:dyDescent="0.25">
      <c r="A42" s="435" t="str">
        <f>'2 CONTEXTO E IDENTIFICACIÓN'!A15</f>
        <v>R10</v>
      </c>
      <c r="B42" s="438" t="str">
        <f>+'2 CONTEXTO E IDENTIFICACIÓN'!E15</f>
        <v xml:space="preserve">  </v>
      </c>
      <c r="C42" s="441" t="str">
        <f>+'3 PROBABIL E IMPACTO INHERENTE'!E16</f>
        <v/>
      </c>
      <c r="D42" s="444" t="str">
        <f>+'3 PROBABIL E IMPACTO INHERENTE'!M16</f>
        <v/>
      </c>
      <c r="E42" s="61">
        <v>1</v>
      </c>
      <c r="F42" s="64"/>
      <c r="G42" s="64"/>
      <c r="H42" s="64"/>
      <c r="I42" s="282"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9" t="str">
        <f>+IFERROR(K42+N42,"")</f>
        <v/>
      </c>
      <c r="S42" s="289" t="str">
        <f>IF(L42='11 FORMULAS'!$P$5,C42-(C42*R42),C42)</f>
        <v/>
      </c>
      <c r="T42" s="289" t="str">
        <f>IF(L42='11 FORMULAS'!$P$6,D42-(D42*R42),D42)</f>
        <v/>
      </c>
      <c r="U42" s="429" t="str">
        <f>+IF(S45="","",S45)</f>
        <v/>
      </c>
      <c r="V42" s="432" t="str">
        <f>+IF(T45="","",T45)</f>
        <v/>
      </c>
      <c r="X42" s="286"/>
      <c r="Y42" s="287"/>
      <c r="Z42" s="287"/>
    </row>
    <row r="43" spans="1:26" ht="29.45" customHeight="1" x14ac:dyDescent="0.25">
      <c r="A43" s="436"/>
      <c r="B43" s="439"/>
      <c r="C43" s="442"/>
      <c r="D43" s="445"/>
      <c r="E43" s="62">
        <v>2</v>
      </c>
      <c r="F43" s="208"/>
      <c r="G43" s="208"/>
      <c r="H43" s="208"/>
      <c r="I43" s="283"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90" t="str">
        <f t="shared" ref="R43" si="19">+IFERROR(K43+N43,"")</f>
        <v/>
      </c>
      <c r="S43" s="290" t="str">
        <f>IF(L43='11 FORMULAS'!$P$5,S42-(S42*R43),S42)</f>
        <v/>
      </c>
      <c r="T43" s="290" t="str">
        <f>IF(L43='11 FORMULAS'!$P$6,T42-(T42*R43),T42)</f>
        <v/>
      </c>
      <c r="U43" s="430"/>
      <c r="V43" s="433"/>
      <c r="X43" s="286"/>
      <c r="Y43" s="287"/>
      <c r="Z43" s="287"/>
    </row>
    <row r="44" spans="1:26" ht="29.45" customHeight="1" x14ac:dyDescent="0.25">
      <c r="A44" s="436"/>
      <c r="B44" s="439"/>
      <c r="C44" s="442"/>
      <c r="D44" s="445"/>
      <c r="E44" s="62">
        <v>3</v>
      </c>
      <c r="F44" s="208"/>
      <c r="G44" s="208"/>
      <c r="H44" s="208"/>
      <c r="I44" s="283"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90" t="str">
        <f>+IFERROR(K44+N44,"")</f>
        <v/>
      </c>
      <c r="S44" s="290" t="str">
        <f>IF(L44='11 FORMULAS'!$P$5,S43-(S43*R44),S43)</f>
        <v/>
      </c>
      <c r="T44" s="290" t="str">
        <f>IF(L44='11 FORMULAS'!$P$6,T43-(T43*R44),T43)</f>
        <v/>
      </c>
      <c r="U44" s="430"/>
      <c r="V44" s="433"/>
      <c r="X44" s="286"/>
      <c r="Y44" s="287"/>
      <c r="Z44" s="287"/>
    </row>
    <row r="45" spans="1:26" ht="29.45" customHeight="1" thickBot="1" x14ac:dyDescent="0.3">
      <c r="A45" s="437"/>
      <c r="B45" s="440"/>
      <c r="C45" s="443"/>
      <c r="D45" s="446"/>
      <c r="E45" s="63">
        <v>4</v>
      </c>
      <c r="F45" s="209"/>
      <c r="G45" s="209"/>
      <c r="H45" s="209"/>
      <c r="I45" s="284"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1" t="str">
        <f t="shared" ref="R45" si="20">+IFERROR(K45+N45,"")</f>
        <v/>
      </c>
      <c r="S45" s="291" t="str">
        <f>IF(L45='11 FORMULAS'!$P$5,S44-(S44*R45),S44)</f>
        <v/>
      </c>
      <c r="T45" s="291" t="str">
        <f>IF(L45='11 FORMULAS'!$P$6,T44-(T44*R45),T44)</f>
        <v/>
      </c>
      <c r="U45" s="431"/>
      <c r="V45" s="434"/>
    </row>
    <row r="46" spans="1:26" ht="29.45" customHeight="1" x14ac:dyDescent="0.25">
      <c r="A46" s="435" t="str">
        <f>'2 CONTEXTO E IDENTIFICACIÓN'!A16</f>
        <v>R11</v>
      </c>
      <c r="B46" s="438" t="str">
        <f>+'2 CONTEXTO E IDENTIFICACIÓN'!E16</f>
        <v xml:space="preserve">  </v>
      </c>
      <c r="C46" s="441" t="str">
        <f>+'3 PROBABIL E IMPACTO INHERENTE'!E17</f>
        <v/>
      </c>
      <c r="D46" s="444" t="str">
        <f>+'3 PROBABIL E IMPACTO INHERENTE'!M17</f>
        <v/>
      </c>
      <c r="E46" s="61">
        <v>1</v>
      </c>
      <c r="F46" s="64"/>
      <c r="G46" s="64"/>
      <c r="H46" s="64"/>
      <c r="I46" s="282"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9" t="str">
        <f>+IFERROR(K46+N46,"")</f>
        <v/>
      </c>
      <c r="S46" s="289" t="str">
        <f>IF(L46='11 FORMULAS'!$P$5,C46-(C46*R46),C46)</f>
        <v/>
      </c>
      <c r="T46" s="289" t="str">
        <f>IF(L46='11 FORMULAS'!$P$6,D46-(D46*R46),D46)</f>
        <v/>
      </c>
      <c r="U46" s="429" t="str">
        <f>+IF(S49="","",S49)</f>
        <v/>
      </c>
      <c r="V46" s="432" t="str">
        <f>+IF(T49="","",T49)</f>
        <v/>
      </c>
      <c r="X46" s="286"/>
      <c r="Y46" s="287"/>
      <c r="Z46" s="287"/>
    </row>
    <row r="47" spans="1:26" ht="29.45" customHeight="1" x14ac:dyDescent="0.25">
      <c r="A47" s="436"/>
      <c r="B47" s="439"/>
      <c r="C47" s="442"/>
      <c r="D47" s="445"/>
      <c r="E47" s="62">
        <v>2</v>
      </c>
      <c r="F47" s="208"/>
      <c r="G47" s="208"/>
      <c r="H47" s="208"/>
      <c r="I47" s="283"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90" t="str">
        <f t="shared" ref="R47" si="21">+IFERROR(K47+N47,"")</f>
        <v/>
      </c>
      <c r="S47" s="290" t="str">
        <f>IF(L47='11 FORMULAS'!$P$5,S46-(S46*R47),S46)</f>
        <v/>
      </c>
      <c r="T47" s="290" t="str">
        <f>IF(L47='11 FORMULAS'!$P$6,T46-(T46*R47),T46)</f>
        <v/>
      </c>
      <c r="U47" s="430"/>
      <c r="V47" s="433"/>
      <c r="X47" s="286"/>
      <c r="Y47" s="287"/>
      <c r="Z47" s="287"/>
    </row>
    <row r="48" spans="1:26" ht="29.45" customHeight="1" x14ac:dyDescent="0.25">
      <c r="A48" s="436"/>
      <c r="B48" s="439"/>
      <c r="C48" s="442"/>
      <c r="D48" s="445"/>
      <c r="E48" s="62">
        <v>3</v>
      </c>
      <c r="F48" s="208"/>
      <c r="G48" s="208"/>
      <c r="H48" s="208"/>
      <c r="I48" s="283"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90" t="str">
        <f>+IFERROR(K48+N48,"")</f>
        <v/>
      </c>
      <c r="S48" s="290" t="str">
        <f>IF(L48='11 FORMULAS'!$P$5,S47-(S47*R48),S47)</f>
        <v/>
      </c>
      <c r="T48" s="290" t="str">
        <f>IF(L48='11 FORMULAS'!$P$6,T47-(T47*R48),T47)</f>
        <v/>
      </c>
      <c r="U48" s="430"/>
      <c r="V48" s="433"/>
      <c r="X48" s="286"/>
      <c r="Y48" s="287"/>
      <c r="Z48" s="287"/>
    </row>
    <row r="49" spans="1:26" ht="29.45" customHeight="1" thickBot="1" x14ac:dyDescent="0.3">
      <c r="A49" s="437"/>
      <c r="B49" s="440"/>
      <c r="C49" s="443"/>
      <c r="D49" s="446"/>
      <c r="E49" s="63">
        <v>4</v>
      </c>
      <c r="F49" s="209"/>
      <c r="G49" s="209"/>
      <c r="H49" s="209"/>
      <c r="I49" s="284"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1" t="str">
        <f t="shared" ref="R49" si="22">+IFERROR(K49+N49,"")</f>
        <v/>
      </c>
      <c r="S49" s="291" t="str">
        <f>IF(L49='11 FORMULAS'!$P$5,S48-(S48*R49),S48)</f>
        <v/>
      </c>
      <c r="T49" s="291" t="str">
        <f>IF(L49='11 FORMULAS'!$P$6,T48-(T48*R49),T48)</f>
        <v/>
      </c>
      <c r="U49" s="431"/>
      <c r="V49" s="434"/>
    </row>
    <row r="50" spans="1:26" ht="29.45" customHeight="1" x14ac:dyDescent="0.25">
      <c r="A50" s="435" t="str">
        <f>'2 CONTEXTO E IDENTIFICACIÓN'!A17</f>
        <v>R12</v>
      </c>
      <c r="B50" s="438" t="str">
        <f>+'2 CONTEXTO E IDENTIFICACIÓN'!E17</f>
        <v xml:space="preserve">  </v>
      </c>
      <c r="C50" s="441" t="str">
        <f>+'3 PROBABIL E IMPACTO INHERENTE'!E18</f>
        <v/>
      </c>
      <c r="D50" s="444" t="str">
        <f>+'3 PROBABIL E IMPACTO INHERENTE'!M18</f>
        <v/>
      </c>
      <c r="E50" s="61">
        <v>1</v>
      </c>
      <c r="F50" s="64"/>
      <c r="G50" s="64"/>
      <c r="H50" s="64"/>
      <c r="I50" s="282"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9" t="str">
        <f>+IFERROR(K50+N50,"")</f>
        <v/>
      </c>
      <c r="S50" s="289" t="str">
        <f>IF(L50='11 FORMULAS'!$P$5,C50-(C50*R50),C50)</f>
        <v/>
      </c>
      <c r="T50" s="289" t="str">
        <f>IF(L50='11 FORMULAS'!$P$6,D50-(D50*R50),D50)</f>
        <v/>
      </c>
      <c r="U50" s="429" t="str">
        <f>+IF(S53="","",S53)</f>
        <v/>
      </c>
      <c r="V50" s="432" t="str">
        <f>+IF(T53="","",T53)</f>
        <v/>
      </c>
      <c r="X50" s="286"/>
      <c r="Y50" s="287"/>
      <c r="Z50" s="287"/>
    </row>
    <row r="51" spans="1:26" ht="29.45" customHeight="1" x14ac:dyDescent="0.25">
      <c r="A51" s="436"/>
      <c r="B51" s="439"/>
      <c r="C51" s="442"/>
      <c r="D51" s="445"/>
      <c r="E51" s="62">
        <v>2</v>
      </c>
      <c r="F51" s="208"/>
      <c r="G51" s="208"/>
      <c r="H51" s="208"/>
      <c r="I51" s="283"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90" t="str">
        <f t="shared" ref="R51" si="23">+IFERROR(K51+N51,"")</f>
        <v/>
      </c>
      <c r="S51" s="290" t="str">
        <f>IF(L51='11 FORMULAS'!$P$5,S50-(S50*R51),S50)</f>
        <v/>
      </c>
      <c r="T51" s="290" t="str">
        <f>IF(L51='11 FORMULAS'!$P$6,T50-(T50*R51),T50)</f>
        <v/>
      </c>
      <c r="U51" s="430"/>
      <c r="V51" s="433"/>
      <c r="X51" s="286"/>
      <c r="Y51" s="287"/>
      <c r="Z51" s="287"/>
    </row>
    <row r="52" spans="1:26" ht="29.45" customHeight="1" x14ac:dyDescent="0.25">
      <c r="A52" s="436"/>
      <c r="B52" s="439"/>
      <c r="C52" s="442"/>
      <c r="D52" s="445"/>
      <c r="E52" s="62">
        <v>3</v>
      </c>
      <c r="F52" s="208"/>
      <c r="G52" s="208"/>
      <c r="H52" s="208"/>
      <c r="I52" s="283"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90" t="str">
        <f>+IFERROR(K52+N52,"")</f>
        <v/>
      </c>
      <c r="S52" s="290" t="str">
        <f>IF(L52='11 FORMULAS'!$P$5,S51-(S51*R52),S51)</f>
        <v/>
      </c>
      <c r="T52" s="290" t="str">
        <f>IF(L52='11 FORMULAS'!$P$6,T51-(T51*R52),T51)</f>
        <v/>
      </c>
      <c r="U52" s="430"/>
      <c r="V52" s="433"/>
      <c r="X52" s="286"/>
      <c r="Y52" s="287"/>
      <c r="Z52" s="287"/>
    </row>
    <row r="53" spans="1:26" ht="29.45" customHeight="1" thickBot="1" x14ac:dyDescent="0.3">
      <c r="A53" s="437"/>
      <c r="B53" s="440"/>
      <c r="C53" s="443"/>
      <c r="D53" s="446"/>
      <c r="E53" s="63">
        <v>4</v>
      </c>
      <c r="F53" s="209"/>
      <c r="G53" s="209"/>
      <c r="H53" s="209"/>
      <c r="I53" s="284"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1" t="str">
        <f t="shared" ref="R53" si="24">+IFERROR(K53+N53,"")</f>
        <v/>
      </c>
      <c r="S53" s="291" t="str">
        <f>IF(L53='11 FORMULAS'!$P$5,S52-(S52*R53),S52)</f>
        <v/>
      </c>
      <c r="T53" s="291" t="str">
        <f>IF(L53='11 FORMULAS'!$P$6,T52-(T52*R53),T52)</f>
        <v/>
      </c>
      <c r="U53" s="431"/>
      <c r="V53" s="434"/>
    </row>
    <row r="54" spans="1:26" ht="29.45" customHeight="1" x14ac:dyDescent="0.25">
      <c r="A54" s="435" t="str">
        <f>'2 CONTEXTO E IDENTIFICACIÓN'!A18</f>
        <v>R13</v>
      </c>
      <c r="B54" s="438" t="str">
        <f>+'2 CONTEXTO E IDENTIFICACIÓN'!E18</f>
        <v xml:space="preserve">  </v>
      </c>
      <c r="C54" s="441" t="str">
        <f>+'3 PROBABIL E IMPACTO INHERENTE'!E19</f>
        <v/>
      </c>
      <c r="D54" s="444" t="str">
        <f>+'3 PROBABIL E IMPACTO INHERENTE'!M19</f>
        <v/>
      </c>
      <c r="E54" s="61">
        <v>1</v>
      </c>
      <c r="F54" s="64"/>
      <c r="G54" s="64"/>
      <c r="H54" s="64"/>
      <c r="I54" s="282"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9" t="str">
        <f>+IFERROR(K54+N54,"")</f>
        <v/>
      </c>
      <c r="S54" s="289" t="str">
        <f>IF(L54='11 FORMULAS'!$P$5,C54-(C54*R54),C54)</f>
        <v/>
      </c>
      <c r="T54" s="289" t="str">
        <f>IF(L54='11 FORMULAS'!$P$6,D54-(D54*R54),D54)</f>
        <v/>
      </c>
      <c r="U54" s="429" t="str">
        <f>+IF(S57="","",S57)</f>
        <v/>
      </c>
      <c r="V54" s="432" t="str">
        <f>+IF(T57="","",T57)</f>
        <v/>
      </c>
      <c r="X54" s="286"/>
      <c r="Y54" s="287"/>
      <c r="Z54" s="287"/>
    </row>
    <row r="55" spans="1:26" ht="29.45" customHeight="1" x14ac:dyDescent="0.25">
      <c r="A55" s="436"/>
      <c r="B55" s="439"/>
      <c r="C55" s="442"/>
      <c r="D55" s="445"/>
      <c r="E55" s="62">
        <v>2</v>
      </c>
      <c r="F55" s="208"/>
      <c r="G55" s="208"/>
      <c r="H55" s="208"/>
      <c r="I55" s="283"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90" t="str">
        <f t="shared" ref="R55" si="25">+IFERROR(K55+N55,"")</f>
        <v/>
      </c>
      <c r="S55" s="290" t="str">
        <f>IF(L55='11 FORMULAS'!$P$5,S54-(S54*R55),S54)</f>
        <v/>
      </c>
      <c r="T55" s="290" t="str">
        <f>IF(L55='11 FORMULAS'!$P$6,T54-(T54*R55),T54)</f>
        <v/>
      </c>
      <c r="U55" s="430"/>
      <c r="V55" s="433"/>
      <c r="X55" s="286"/>
      <c r="Y55" s="287"/>
      <c r="Z55" s="287"/>
    </row>
    <row r="56" spans="1:26" ht="29.45" customHeight="1" x14ac:dyDescent="0.25">
      <c r="A56" s="436"/>
      <c r="B56" s="439"/>
      <c r="C56" s="442"/>
      <c r="D56" s="445"/>
      <c r="E56" s="62">
        <v>3</v>
      </c>
      <c r="F56" s="208"/>
      <c r="G56" s="208"/>
      <c r="H56" s="208"/>
      <c r="I56" s="283"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90" t="str">
        <f>+IFERROR(K56+N56,"")</f>
        <v/>
      </c>
      <c r="S56" s="290" t="str">
        <f>IF(L56='11 FORMULAS'!$P$5,S55-(S55*R56),S55)</f>
        <v/>
      </c>
      <c r="T56" s="290" t="str">
        <f>IF(L56='11 FORMULAS'!$P$6,T55-(T55*R56),T55)</f>
        <v/>
      </c>
      <c r="U56" s="430"/>
      <c r="V56" s="433"/>
      <c r="X56" s="286"/>
      <c r="Y56" s="287"/>
      <c r="Z56" s="287"/>
    </row>
    <row r="57" spans="1:26" ht="29.45" customHeight="1" thickBot="1" x14ac:dyDescent="0.3">
      <c r="A57" s="437"/>
      <c r="B57" s="440"/>
      <c r="C57" s="443"/>
      <c r="D57" s="446"/>
      <c r="E57" s="63">
        <v>4</v>
      </c>
      <c r="F57" s="209"/>
      <c r="G57" s="209"/>
      <c r="H57" s="209"/>
      <c r="I57" s="284"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1" t="str">
        <f t="shared" ref="R57" si="26">+IFERROR(K57+N57,"")</f>
        <v/>
      </c>
      <c r="S57" s="291" t="str">
        <f>IF(L57='11 FORMULAS'!$P$5,S56-(S56*R57),S56)</f>
        <v/>
      </c>
      <c r="T57" s="291" t="str">
        <f>IF(L57='11 FORMULAS'!$P$6,T56-(T56*R57),T56)</f>
        <v/>
      </c>
      <c r="U57" s="431"/>
      <c r="V57" s="434"/>
    </row>
    <row r="58" spans="1:26" ht="29.45" customHeight="1" x14ac:dyDescent="0.25">
      <c r="A58" s="435" t="str">
        <f>'2 CONTEXTO E IDENTIFICACIÓN'!A19</f>
        <v>R14</v>
      </c>
      <c r="B58" s="438" t="str">
        <f>+'2 CONTEXTO E IDENTIFICACIÓN'!E19</f>
        <v xml:space="preserve">  </v>
      </c>
      <c r="C58" s="441" t="str">
        <f>+'3 PROBABIL E IMPACTO INHERENTE'!E20</f>
        <v/>
      </c>
      <c r="D58" s="444" t="str">
        <f>+'3 PROBABIL E IMPACTO INHERENTE'!M20</f>
        <v/>
      </c>
      <c r="E58" s="61">
        <v>1</v>
      </c>
      <c r="F58" s="64"/>
      <c r="G58" s="64"/>
      <c r="H58" s="64"/>
      <c r="I58" s="282"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9" t="str">
        <f>+IFERROR(K58+N58,"")</f>
        <v/>
      </c>
      <c r="S58" s="289" t="str">
        <f>IF(L58='11 FORMULAS'!$P$5,C58-(C58*R58),C58)</f>
        <v/>
      </c>
      <c r="T58" s="289" t="str">
        <f>IF(L58='11 FORMULAS'!$P$6,D58-(D58*R58),D58)</f>
        <v/>
      </c>
      <c r="U58" s="429" t="str">
        <f>+IF(S61="","",S61)</f>
        <v/>
      </c>
      <c r="V58" s="432" t="str">
        <f>+IF(T61="","",T61)</f>
        <v/>
      </c>
      <c r="X58" s="286"/>
      <c r="Y58" s="287"/>
      <c r="Z58" s="287"/>
    </row>
    <row r="59" spans="1:26" ht="29.45" customHeight="1" x14ac:dyDescent="0.25">
      <c r="A59" s="436"/>
      <c r="B59" s="439"/>
      <c r="C59" s="442"/>
      <c r="D59" s="445"/>
      <c r="E59" s="62">
        <v>2</v>
      </c>
      <c r="F59" s="208"/>
      <c r="G59" s="208"/>
      <c r="H59" s="208"/>
      <c r="I59" s="283"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90" t="str">
        <f t="shared" ref="R59" si="27">+IFERROR(K59+N59,"")</f>
        <v/>
      </c>
      <c r="S59" s="290" t="str">
        <f>IF(L59='11 FORMULAS'!$P$5,S58-(S58*R59),S58)</f>
        <v/>
      </c>
      <c r="T59" s="290" t="str">
        <f>IF(L59='11 FORMULAS'!$P$6,T58-(T58*R59),T58)</f>
        <v/>
      </c>
      <c r="U59" s="430"/>
      <c r="V59" s="433"/>
      <c r="X59" s="286"/>
      <c r="Y59" s="287"/>
      <c r="Z59" s="287"/>
    </row>
    <row r="60" spans="1:26" ht="29.45" customHeight="1" x14ac:dyDescent="0.25">
      <c r="A60" s="436"/>
      <c r="B60" s="439"/>
      <c r="C60" s="442"/>
      <c r="D60" s="445"/>
      <c r="E60" s="62">
        <v>3</v>
      </c>
      <c r="F60" s="208"/>
      <c r="G60" s="208"/>
      <c r="H60" s="208"/>
      <c r="I60" s="283"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90" t="str">
        <f>+IFERROR(K60+N60,"")</f>
        <v/>
      </c>
      <c r="S60" s="290" t="str">
        <f>IF(L60='11 FORMULAS'!$P$5,S59-(S59*R60),S59)</f>
        <v/>
      </c>
      <c r="T60" s="290" t="str">
        <f>IF(L60='11 FORMULAS'!$P$6,T59-(T59*R60),T59)</f>
        <v/>
      </c>
      <c r="U60" s="430"/>
      <c r="V60" s="433"/>
      <c r="X60" s="286"/>
      <c r="Y60" s="287"/>
      <c r="Z60" s="287"/>
    </row>
    <row r="61" spans="1:26" ht="29.45" customHeight="1" thickBot="1" x14ac:dyDescent="0.3">
      <c r="A61" s="437"/>
      <c r="B61" s="440"/>
      <c r="C61" s="443"/>
      <c r="D61" s="446"/>
      <c r="E61" s="63">
        <v>4</v>
      </c>
      <c r="F61" s="209"/>
      <c r="G61" s="209"/>
      <c r="H61" s="209"/>
      <c r="I61" s="284"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1" t="str">
        <f t="shared" ref="R61" si="28">+IFERROR(K61+N61,"")</f>
        <v/>
      </c>
      <c r="S61" s="291" t="str">
        <f>IF(L61='11 FORMULAS'!$P$5,S60-(S60*R61),S60)</f>
        <v/>
      </c>
      <c r="T61" s="291" t="str">
        <f>IF(L61='11 FORMULAS'!$P$6,T60-(T60*R61),T60)</f>
        <v/>
      </c>
      <c r="U61" s="431"/>
      <c r="V61" s="434"/>
    </row>
    <row r="62" spans="1:26" ht="29.45" customHeight="1" x14ac:dyDescent="0.25">
      <c r="A62" s="435" t="str">
        <f>'2 CONTEXTO E IDENTIFICACIÓN'!A20</f>
        <v>R15</v>
      </c>
      <c r="B62" s="438" t="str">
        <f>+'2 CONTEXTO E IDENTIFICACIÓN'!E20</f>
        <v xml:space="preserve">  </v>
      </c>
      <c r="C62" s="441" t="str">
        <f>+'3 PROBABIL E IMPACTO INHERENTE'!E21</f>
        <v/>
      </c>
      <c r="D62" s="444" t="str">
        <f>+'3 PROBABIL E IMPACTO INHERENTE'!M21</f>
        <v/>
      </c>
      <c r="E62" s="61">
        <v>1</v>
      </c>
      <c r="F62" s="64"/>
      <c r="G62" s="64"/>
      <c r="H62" s="64"/>
      <c r="I62" s="282"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9" t="str">
        <f>+IFERROR(K62+N62,"")</f>
        <v/>
      </c>
      <c r="S62" s="289" t="str">
        <f>IF(L62='11 FORMULAS'!$P$5,C62-(C62*R62),C62)</f>
        <v/>
      </c>
      <c r="T62" s="289" t="str">
        <f>IF(L62='11 FORMULAS'!$P$6,D62-(D62*R62),D62)</f>
        <v/>
      </c>
      <c r="U62" s="429" t="str">
        <f>+IF(S65="","",S65)</f>
        <v/>
      </c>
      <c r="V62" s="432" t="str">
        <f>+IF(T65="","",T65)</f>
        <v/>
      </c>
      <c r="X62" s="286"/>
      <c r="Y62" s="287"/>
      <c r="Z62" s="287"/>
    </row>
    <row r="63" spans="1:26" ht="29.45" customHeight="1" x14ac:dyDescent="0.25">
      <c r="A63" s="436"/>
      <c r="B63" s="439"/>
      <c r="C63" s="442"/>
      <c r="D63" s="445"/>
      <c r="E63" s="62">
        <v>2</v>
      </c>
      <c r="F63" s="208"/>
      <c r="G63" s="208"/>
      <c r="H63" s="208"/>
      <c r="I63" s="283"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90" t="str">
        <f t="shared" ref="R63" si="29">+IFERROR(K63+N63,"")</f>
        <v/>
      </c>
      <c r="S63" s="290" t="str">
        <f>IF(L63='11 FORMULAS'!$P$5,S62-(S62*R63),S62)</f>
        <v/>
      </c>
      <c r="T63" s="290" t="str">
        <f>IF(L63='11 FORMULAS'!$P$6,T62-(T62*R63),T62)</f>
        <v/>
      </c>
      <c r="U63" s="430"/>
      <c r="V63" s="433"/>
      <c r="X63" s="286"/>
      <c r="Y63" s="287"/>
      <c r="Z63" s="287"/>
    </row>
    <row r="64" spans="1:26" ht="29.45" customHeight="1" x14ac:dyDescent="0.25">
      <c r="A64" s="436"/>
      <c r="B64" s="439"/>
      <c r="C64" s="442"/>
      <c r="D64" s="445"/>
      <c r="E64" s="62">
        <v>3</v>
      </c>
      <c r="F64" s="208"/>
      <c r="G64" s="208"/>
      <c r="H64" s="208"/>
      <c r="I64" s="283"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90" t="str">
        <f>+IFERROR(K64+N64,"")</f>
        <v/>
      </c>
      <c r="S64" s="290" t="str">
        <f>IF(L64='11 FORMULAS'!$P$5,S63-(S63*R64),S63)</f>
        <v/>
      </c>
      <c r="T64" s="290" t="str">
        <f>IF(L64='11 FORMULAS'!$P$6,T63-(T63*R64),T63)</f>
        <v/>
      </c>
      <c r="U64" s="430"/>
      <c r="V64" s="433"/>
      <c r="X64" s="286"/>
      <c r="Y64" s="287"/>
      <c r="Z64" s="287"/>
    </row>
    <row r="65" spans="1:26" ht="29.45" customHeight="1" thickBot="1" x14ac:dyDescent="0.3">
      <c r="A65" s="437"/>
      <c r="B65" s="440"/>
      <c r="C65" s="443"/>
      <c r="D65" s="446"/>
      <c r="E65" s="63">
        <v>4</v>
      </c>
      <c r="F65" s="209"/>
      <c r="G65" s="209"/>
      <c r="H65" s="209"/>
      <c r="I65" s="284"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1" t="str">
        <f t="shared" ref="R65" si="30">+IFERROR(K65+N65,"")</f>
        <v/>
      </c>
      <c r="S65" s="291" t="str">
        <f>IF(L65='11 FORMULAS'!$P$5,S64-(S64*R65),S64)</f>
        <v/>
      </c>
      <c r="T65" s="291" t="str">
        <f>IF(L65='11 FORMULAS'!$P$6,T64-(T64*R65),T64)</f>
        <v/>
      </c>
      <c r="U65" s="431"/>
      <c r="V65" s="434"/>
    </row>
    <row r="66" spans="1:26" ht="29.45" customHeight="1" x14ac:dyDescent="0.25">
      <c r="A66" s="435" t="str">
        <f>'2 CONTEXTO E IDENTIFICACIÓN'!A21</f>
        <v>R16</v>
      </c>
      <c r="B66" s="438" t="str">
        <f>+'2 CONTEXTO E IDENTIFICACIÓN'!E21</f>
        <v xml:space="preserve">  </v>
      </c>
      <c r="C66" s="441" t="str">
        <f>+'3 PROBABIL E IMPACTO INHERENTE'!E22</f>
        <v/>
      </c>
      <c r="D66" s="444" t="str">
        <f>+'3 PROBABIL E IMPACTO INHERENTE'!M22</f>
        <v/>
      </c>
      <c r="E66" s="61">
        <v>1</v>
      </c>
      <c r="F66" s="64"/>
      <c r="G66" s="64"/>
      <c r="H66" s="64"/>
      <c r="I66" s="282"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9" t="str">
        <f>+IFERROR(K66+N66,"")</f>
        <v/>
      </c>
      <c r="S66" s="289" t="str">
        <f>IF(L66='11 FORMULAS'!$P$5,C66-(C66*R66),C66)</f>
        <v/>
      </c>
      <c r="T66" s="289" t="str">
        <f>IF(L66='11 FORMULAS'!$P$6,D66-(D66*R66),D66)</f>
        <v/>
      </c>
      <c r="U66" s="429" t="str">
        <f>+IF(S69="","",S69)</f>
        <v/>
      </c>
      <c r="V66" s="432" t="str">
        <f>+IF(T69="","",T69)</f>
        <v/>
      </c>
      <c r="X66" s="286"/>
      <c r="Y66" s="287"/>
      <c r="Z66" s="287"/>
    </row>
    <row r="67" spans="1:26" ht="29.45" customHeight="1" x14ac:dyDescent="0.25">
      <c r="A67" s="436"/>
      <c r="B67" s="439"/>
      <c r="C67" s="442"/>
      <c r="D67" s="445"/>
      <c r="E67" s="62">
        <v>2</v>
      </c>
      <c r="F67" s="208"/>
      <c r="G67" s="208"/>
      <c r="H67" s="208"/>
      <c r="I67" s="283"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90" t="str">
        <f t="shared" ref="R67" si="31">+IFERROR(K67+N67,"")</f>
        <v/>
      </c>
      <c r="S67" s="290" t="str">
        <f>IF(L67='11 FORMULAS'!$P$5,S66-(S66*R67),S66)</f>
        <v/>
      </c>
      <c r="T67" s="290" t="str">
        <f>IF(L67='11 FORMULAS'!$P$6,T66-(T66*R67),T66)</f>
        <v/>
      </c>
      <c r="U67" s="430"/>
      <c r="V67" s="433"/>
      <c r="X67" s="286"/>
      <c r="Y67" s="287"/>
      <c r="Z67" s="287"/>
    </row>
    <row r="68" spans="1:26" ht="29.45" customHeight="1" x14ac:dyDescent="0.25">
      <c r="A68" s="436"/>
      <c r="B68" s="439"/>
      <c r="C68" s="442"/>
      <c r="D68" s="445"/>
      <c r="E68" s="62">
        <v>3</v>
      </c>
      <c r="F68" s="208"/>
      <c r="G68" s="208"/>
      <c r="H68" s="208"/>
      <c r="I68" s="283"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90" t="str">
        <f>+IFERROR(K68+N68,"")</f>
        <v/>
      </c>
      <c r="S68" s="290" t="str">
        <f>IF(L68='11 FORMULAS'!$P$5,S67-(S67*R68),S67)</f>
        <v/>
      </c>
      <c r="T68" s="290" t="str">
        <f>IF(L68='11 FORMULAS'!$P$6,T67-(T67*R68),T67)</f>
        <v/>
      </c>
      <c r="U68" s="430"/>
      <c r="V68" s="433"/>
      <c r="X68" s="286"/>
      <c r="Y68" s="287"/>
      <c r="Z68" s="287"/>
    </row>
    <row r="69" spans="1:26" ht="29.45" customHeight="1" thickBot="1" x14ac:dyDescent="0.3">
      <c r="A69" s="437"/>
      <c r="B69" s="440"/>
      <c r="C69" s="443"/>
      <c r="D69" s="446"/>
      <c r="E69" s="63">
        <v>4</v>
      </c>
      <c r="F69" s="209"/>
      <c r="G69" s="209"/>
      <c r="H69" s="209"/>
      <c r="I69" s="284"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1" t="str">
        <f t="shared" ref="R69" si="32">+IFERROR(K69+N69,"")</f>
        <v/>
      </c>
      <c r="S69" s="291" t="str">
        <f>IF(L69='11 FORMULAS'!$P$5,S68-(S68*R69),S68)</f>
        <v/>
      </c>
      <c r="T69" s="291" t="str">
        <f>IF(L69='11 FORMULAS'!$P$6,T68-(T68*R69),T68)</f>
        <v/>
      </c>
      <c r="U69" s="431"/>
      <c r="V69" s="434"/>
    </row>
    <row r="70" spans="1:26" ht="29.45" customHeight="1" x14ac:dyDescent="0.25">
      <c r="A70" s="435" t="str">
        <f>'2 CONTEXTO E IDENTIFICACIÓN'!A22</f>
        <v>R17</v>
      </c>
      <c r="B70" s="438" t="str">
        <f>+'2 CONTEXTO E IDENTIFICACIÓN'!E22</f>
        <v xml:space="preserve">  </v>
      </c>
      <c r="C70" s="441" t="str">
        <f>+'3 PROBABIL E IMPACTO INHERENTE'!E23</f>
        <v/>
      </c>
      <c r="D70" s="444" t="str">
        <f>+'3 PROBABIL E IMPACTO INHERENTE'!M23</f>
        <v/>
      </c>
      <c r="E70" s="61">
        <v>1</v>
      </c>
      <c r="F70" s="64"/>
      <c r="G70" s="64"/>
      <c r="H70" s="64"/>
      <c r="I70" s="282"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9" t="str">
        <f>+IFERROR(K70+N70,"")</f>
        <v/>
      </c>
      <c r="S70" s="289" t="str">
        <f>IF(L70='11 FORMULAS'!$P$5,C70-(C70*R70),C70)</f>
        <v/>
      </c>
      <c r="T70" s="289" t="str">
        <f>IF(L70='11 FORMULAS'!$P$6,D70-(D70*R70),D70)</f>
        <v/>
      </c>
      <c r="U70" s="429" t="str">
        <f>+IF(S73="","",S73)</f>
        <v/>
      </c>
      <c r="V70" s="432" t="str">
        <f>+IF(T73="","",T73)</f>
        <v/>
      </c>
      <c r="X70" s="286"/>
      <c r="Y70" s="287"/>
      <c r="Z70" s="287"/>
    </row>
    <row r="71" spans="1:26" ht="29.45" customHeight="1" x14ac:dyDescent="0.25">
      <c r="A71" s="436"/>
      <c r="B71" s="439"/>
      <c r="C71" s="442"/>
      <c r="D71" s="445"/>
      <c r="E71" s="62">
        <v>2</v>
      </c>
      <c r="F71" s="208"/>
      <c r="G71" s="208"/>
      <c r="H71" s="208"/>
      <c r="I71" s="283"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90" t="str">
        <f t="shared" ref="R71" si="34">+IFERROR(K71+N71,"")</f>
        <v/>
      </c>
      <c r="S71" s="290" t="str">
        <f>IF(L71='11 FORMULAS'!$P$5,S70-(S70*R71),S70)</f>
        <v/>
      </c>
      <c r="T71" s="290" t="str">
        <f>IF(L71='11 FORMULAS'!$P$6,T70-(T70*R71),T70)</f>
        <v/>
      </c>
      <c r="U71" s="430"/>
      <c r="V71" s="433"/>
      <c r="X71" s="286"/>
      <c r="Y71" s="287"/>
      <c r="Z71" s="287"/>
    </row>
    <row r="72" spans="1:26" ht="29.45" customHeight="1" x14ac:dyDescent="0.25">
      <c r="A72" s="436"/>
      <c r="B72" s="439"/>
      <c r="C72" s="442"/>
      <c r="D72" s="445"/>
      <c r="E72" s="62">
        <v>3</v>
      </c>
      <c r="F72" s="208"/>
      <c r="G72" s="208"/>
      <c r="H72" s="208"/>
      <c r="I72" s="283"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90" t="str">
        <f>+IFERROR(K72+N72,"")</f>
        <v/>
      </c>
      <c r="S72" s="290" t="str">
        <f>IF(L72='11 FORMULAS'!$P$5,S71-(S71*R72),S71)</f>
        <v/>
      </c>
      <c r="T72" s="290" t="str">
        <f>IF(L72='11 FORMULAS'!$P$6,T71-(T71*R72),T71)</f>
        <v/>
      </c>
      <c r="U72" s="430"/>
      <c r="V72" s="433"/>
      <c r="X72" s="286"/>
      <c r="Y72" s="287"/>
      <c r="Z72" s="287"/>
    </row>
    <row r="73" spans="1:26" ht="29.45" customHeight="1" thickBot="1" x14ac:dyDescent="0.3">
      <c r="A73" s="437"/>
      <c r="B73" s="440"/>
      <c r="C73" s="443"/>
      <c r="D73" s="446"/>
      <c r="E73" s="63">
        <v>4</v>
      </c>
      <c r="F73" s="209"/>
      <c r="G73" s="209"/>
      <c r="H73" s="209"/>
      <c r="I73" s="284"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1" t="str">
        <f t="shared" ref="R73" si="35">+IFERROR(K73+N73,"")</f>
        <v/>
      </c>
      <c r="S73" s="291" t="str">
        <f>IF(L73='11 FORMULAS'!$P$5,S72-(S72*R73),S72)</f>
        <v/>
      </c>
      <c r="T73" s="291" t="str">
        <f>IF(L73='11 FORMULAS'!$P$6,T72-(T72*R73),T72)</f>
        <v/>
      </c>
      <c r="U73" s="431"/>
      <c r="V73" s="434"/>
    </row>
    <row r="74" spans="1:26" ht="29.45" customHeight="1" x14ac:dyDescent="0.25">
      <c r="A74" s="435" t="str">
        <f>'2 CONTEXTO E IDENTIFICACIÓN'!A23</f>
        <v>R18</v>
      </c>
      <c r="B74" s="438" t="str">
        <f>+'2 CONTEXTO E IDENTIFICACIÓN'!E23</f>
        <v xml:space="preserve">  </v>
      </c>
      <c r="C74" s="441" t="str">
        <f>+'3 PROBABIL E IMPACTO INHERENTE'!E24</f>
        <v/>
      </c>
      <c r="D74" s="444" t="str">
        <f>+'3 PROBABIL E IMPACTO INHERENTE'!M24</f>
        <v/>
      </c>
      <c r="E74" s="61">
        <v>1</v>
      </c>
      <c r="F74" s="64"/>
      <c r="G74" s="64"/>
      <c r="H74" s="64"/>
      <c r="I74" s="282"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9" t="str">
        <f>+IFERROR(K74+N74,"")</f>
        <v/>
      </c>
      <c r="S74" s="289" t="str">
        <f>IF(L74='11 FORMULAS'!$P$5,C74-(C74*R74),C74)</f>
        <v/>
      </c>
      <c r="T74" s="289" t="str">
        <f>IF(L74='11 FORMULAS'!$P$6,D74-(D74*R74),D74)</f>
        <v/>
      </c>
      <c r="U74" s="429" t="str">
        <f>+IF(S77="","",S77)</f>
        <v/>
      </c>
      <c r="V74" s="432" t="str">
        <f>+IF(T77="","",T77)</f>
        <v/>
      </c>
      <c r="X74" s="286"/>
      <c r="Y74" s="287"/>
      <c r="Z74" s="287"/>
    </row>
    <row r="75" spans="1:26" ht="29.45" customHeight="1" x14ac:dyDescent="0.25">
      <c r="A75" s="436"/>
      <c r="B75" s="439"/>
      <c r="C75" s="442"/>
      <c r="D75" s="445"/>
      <c r="E75" s="62">
        <v>2</v>
      </c>
      <c r="F75" s="208"/>
      <c r="G75" s="208"/>
      <c r="H75" s="208"/>
      <c r="I75" s="283"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90" t="str">
        <f t="shared" ref="R75" si="36">+IFERROR(K75+N75,"")</f>
        <v/>
      </c>
      <c r="S75" s="290" t="str">
        <f>IF(L75='11 FORMULAS'!$P$5,S74-(S74*R75),S74)</f>
        <v/>
      </c>
      <c r="T75" s="290" t="str">
        <f>IF(L75='11 FORMULAS'!$P$6,T74-(T74*R75),T74)</f>
        <v/>
      </c>
      <c r="U75" s="430"/>
      <c r="V75" s="433"/>
      <c r="X75" s="286"/>
      <c r="Y75" s="287"/>
      <c r="Z75" s="287"/>
    </row>
    <row r="76" spans="1:26" ht="29.45" customHeight="1" x14ac:dyDescent="0.25">
      <c r="A76" s="436"/>
      <c r="B76" s="439"/>
      <c r="C76" s="442"/>
      <c r="D76" s="445"/>
      <c r="E76" s="62">
        <v>3</v>
      </c>
      <c r="F76" s="208"/>
      <c r="G76" s="208"/>
      <c r="H76" s="208"/>
      <c r="I76" s="283"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90" t="str">
        <f>+IFERROR(K76+N76,"")</f>
        <v/>
      </c>
      <c r="S76" s="290" t="str">
        <f>IF(L76='11 FORMULAS'!$P$5,S75-(S75*R76),S75)</f>
        <v/>
      </c>
      <c r="T76" s="290" t="str">
        <f>IF(L76='11 FORMULAS'!$P$6,T75-(T75*R76),T75)</f>
        <v/>
      </c>
      <c r="U76" s="430"/>
      <c r="V76" s="433"/>
      <c r="X76" s="286"/>
      <c r="Y76" s="287"/>
      <c r="Z76" s="287"/>
    </row>
    <row r="77" spans="1:26" ht="29.45" customHeight="1" thickBot="1" x14ac:dyDescent="0.3">
      <c r="A77" s="437"/>
      <c r="B77" s="440"/>
      <c r="C77" s="443"/>
      <c r="D77" s="446"/>
      <c r="E77" s="63">
        <v>4</v>
      </c>
      <c r="F77" s="209"/>
      <c r="G77" s="209"/>
      <c r="H77" s="209"/>
      <c r="I77" s="284"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1" t="str">
        <f t="shared" ref="R77" si="37">+IFERROR(K77+N77,"")</f>
        <v/>
      </c>
      <c r="S77" s="291" t="str">
        <f>IF(L77='11 FORMULAS'!$P$5,S76-(S76*R77),S76)</f>
        <v/>
      </c>
      <c r="T77" s="291" t="str">
        <f>IF(L77='11 FORMULAS'!$P$6,T76-(T76*R77),T76)</f>
        <v/>
      </c>
      <c r="U77" s="431"/>
      <c r="V77" s="434"/>
    </row>
    <row r="78" spans="1:26" ht="29.45" customHeight="1" x14ac:dyDescent="0.25">
      <c r="A78" s="435" t="str">
        <f>'2 CONTEXTO E IDENTIFICACIÓN'!A24</f>
        <v>R19</v>
      </c>
      <c r="B78" s="438" t="str">
        <f>+'2 CONTEXTO E IDENTIFICACIÓN'!E24</f>
        <v xml:space="preserve">  </v>
      </c>
      <c r="C78" s="441" t="str">
        <f>+'3 PROBABIL E IMPACTO INHERENTE'!E25</f>
        <v/>
      </c>
      <c r="D78" s="444" t="str">
        <f>+'3 PROBABIL E IMPACTO INHERENTE'!M25</f>
        <v/>
      </c>
      <c r="E78" s="61">
        <v>1</v>
      </c>
      <c r="F78" s="64"/>
      <c r="G78" s="64"/>
      <c r="H78" s="64"/>
      <c r="I78" s="282"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89" t="str">
        <f>+IFERROR(K78+N78,"")</f>
        <v/>
      </c>
      <c r="S78" s="289" t="str">
        <f>IF(L78='11 FORMULAS'!$P$5,C78-(C78*R78),C78)</f>
        <v/>
      </c>
      <c r="T78" s="289" t="str">
        <f>IF(L78='11 FORMULAS'!$P$6,D78-(D78*R78),D78)</f>
        <v/>
      </c>
      <c r="U78" s="429" t="str">
        <f>+IF(S81="","",S81)</f>
        <v/>
      </c>
      <c r="V78" s="432" t="str">
        <f>+IF(T81="","",T81)</f>
        <v/>
      </c>
      <c r="X78" s="286"/>
      <c r="Y78" s="287"/>
      <c r="Z78" s="287"/>
    </row>
    <row r="79" spans="1:26" ht="29.45" customHeight="1" x14ac:dyDescent="0.25">
      <c r="A79" s="436"/>
      <c r="B79" s="439"/>
      <c r="C79" s="442"/>
      <c r="D79" s="445"/>
      <c r="E79" s="62">
        <v>2</v>
      </c>
      <c r="F79" s="208"/>
      <c r="G79" s="208"/>
      <c r="H79" s="208"/>
      <c r="I79" s="283"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90" t="str">
        <f t="shared" ref="R79" si="38">+IFERROR(K79+N79,"")</f>
        <v/>
      </c>
      <c r="S79" s="290" t="str">
        <f>IF(L79='11 FORMULAS'!$P$5,S78-(S78*R79),S78)</f>
        <v/>
      </c>
      <c r="T79" s="290" t="str">
        <f>IF(L79='11 FORMULAS'!$P$6,T78-(T78*R79),T78)</f>
        <v/>
      </c>
      <c r="U79" s="430"/>
      <c r="V79" s="433"/>
      <c r="X79" s="286"/>
      <c r="Y79" s="287"/>
      <c r="Z79" s="287"/>
    </row>
    <row r="80" spans="1:26" ht="29.45" customHeight="1" x14ac:dyDescent="0.25">
      <c r="A80" s="436"/>
      <c r="B80" s="439"/>
      <c r="C80" s="442"/>
      <c r="D80" s="445"/>
      <c r="E80" s="62">
        <v>3</v>
      </c>
      <c r="F80" s="208"/>
      <c r="G80" s="208"/>
      <c r="H80" s="208"/>
      <c r="I80" s="283"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90" t="str">
        <f>+IFERROR(K80+N80,"")</f>
        <v/>
      </c>
      <c r="S80" s="290" t="str">
        <f>IF(L80='11 FORMULAS'!$P$5,S79-(S79*R80),S79)</f>
        <v/>
      </c>
      <c r="T80" s="290" t="str">
        <f>IF(L80='11 FORMULAS'!$P$6,T79-(T79*R80),T79)</f>
        <v/>
      </c>
      <c r="U80" s="430"/>
      <c r="V80" s="433"/>
      <c r="X80" s="286"/>
      <c r="Y80" s="287"/>
      <c r="Z80" s="287"/>
    </row>
    <row r="81" spans="1:26" ht="29.45" customHeight="1" thickBot="1" x14ac:dyDescent="0.3">
      <c r="A81" s="437"/>
      <c r="B81" s="440"/>
      <c r="C81" s="443"/>
      <c r="D81" s="446"/>
      <c r="E81" s="63">
        <v>4</v>
      </c>
      <c r="F81" s="209"/>
      <c r="G81" s="209"/>
      <c r="H81" s="209"/>
      <c r="I81" s="284"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1" t="str">
        <f t="shared" ref="R81" si="39">+IFERROR(K81+N81,"")</f>
        <v/>
      </c>
      <c r="S81" s="291" t="str">
        <f>IF(L81='11 FORMULAS'!$P$5,S80-(S80*R81),S80)</f>
        <v/>
      </c>
      <c r="T81" s="291" t="str">
        <f>IF(L81='11 FORMULAS'!$P$6,T80-(T80*R81),T80)</f>
        <v/>
      </c>
      <c r="U81" s="431"/>
      <c r="V81" s="434"/>
    </row>
    <row r="82" spans="1:26" ht="29.45" customHeight="1" x14ac:dyDescent="0.25">
      <c r="A82" s="435" t="str">
        <f>'2 CONTEXTO E IDENTIFICACIÓN'!A25</f>
        <v>R20</v>
      </c>
      <c r="B82" s="438" t="str">
        <f>+'2 CONTEXTO E IDENTIFICACIÓN'!E25</f>
        <v xml:space="preserve">  </v>
      </c>
      <c r="C82" s="441" t="str">
        <f>+'3 PROBABIL E IMPACTO INHERENTE'!E26</f>
        <v/>
      </c>
      <c r="D82" s="444" t="str">
        <f>+'3 PROBABIL E IMPACTO INHERENTE'!M26</f>
        <v/>
      </c>
      <c r="E82" s="61">
        <v>1</v>
      </c>
      <c r="F82" s="64"/>
      <c r="G82" s="64"/>
      <c r="H82" s="64"/>
      <c r="I82" s="282"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89" t="str">
        <f>+IFERROR(K82+N82,"")</f>
        <v/>
      </c>
      <c r="S82" s="289" t="str">
        <f>IF(L82='11 FORMULAS'!$P$5,C82-(C82*R82),C82)</f>
        <v/>
      </c>
      <c r="T82" s="289" t="str">
        <f>IF(L82='11 FORMULAS'!$P$6,D82-(D82*R82),D82)</f>
        <v/>
      </c>
      <c r="U82" s="429" t="str">
        <f>+IF(S85="","",S85)</f>
        <v/>
      </c>
      <c r="V82" s="432" t="str">
        <f>+IF(T85="","",T85)</f>
        <v/>
      </c>
      <c r="X82" s="286"/>
      <c r="Y82" s="287"/>
      <c r="Z82" s="287"/>
    </row>
    <row r="83" spans="1:26" ht="29.45" customHeight="1" x14ac:dyDescent="0.25">
      <c r="A83" s="436"/>
      <c r="B83" s="439"/>
      <c r="C83" s="442"/>
      <c r="D83" s="445"/>
      <c r="E83" s="62">
        <v>2</v>
      </c>
      <c r="F83" s="208"/>
      <c r="G83" s="208"/>
      <c r="H83" s="208"/>
      <c r="I83" s="283"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90" t="str">
        <f t="shared" ref="R83" si="40">+IFERROR(K83+N83,"")</f>
        <v/>
      </c>
      <c r="S83" s="290" t="str">
        <f>IF(L83='11 FORMULAS'!$P$5,S82-(S82*R83),S82)</f>
        <v/>
      </c>
      <c r="T83" s="290" t="str">
        <f>IF(L83='11 FORMULAS'!$P$6,T82-(T82*R83),T82)</f>
        <v/>
      </c>
      <c r="U83" s="430"/>
      <c r="V83" s="433"/>
      <c r="X83" s="286"/>
      <c r="Y83" s="287"/>
      <c r="Z83" s="287"/>
    </row>
    <row r="84" spans="1:26" ht="29.45" customHeight="1" x14ac:dyDescent="0.25">
      <c r="A84" s="436"/>
      <c r="B84" s="439"/>
      <c r="C84" s="442"/>
      <c r="D84" s="445"/>
      <c r="E84" s="62">
        <v>3</v>
      </c>
      <c r="F84" s="208"/>
      <c r="G84" s="208"/>
      <c r="H84" s="208"/>
      <c r="I84" s="283"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90" t="str">
        <f>+IFERROR(K84+N84,"")</f>
        <v/>
      </c>
      <c r="S84" s="290" t="str">
        <f>IF(L84='11 FORMULAS'!$P$5,S83-(S83*R84),S83)</f>
        <v/>
      </c>
      <c r="T84" s="290" t="str">
        <f>IF(L84='11 FORMULAS'!$P$6,T83-(T83*R84),T83)</f>
        <v/>
      </c>
      <c r="U84" s="430"/>
      <c r="V84" s="433"/>
      <c r="X84" s="286"/>
      <c r="Y84" s="287"/>
      <c r="Z84" s="287"/>
    </row>
    <row r="85" spans="1:26" ht="29.45" customHeight="1" thickBot="1" x14ac:dyDescent="0.3">
      <c r="A85" s="437"/>
      <c r="B85" s="440"/>
      <c r="C85" s="443"/>
      <c r="D85" s="446"/>
      <c r="E85" s="63">
        <v>4</v>
      </c>
      <c r="F85" s="209"/>
      <c r="G85" s="209"/>
      <c r="H85" s="209"/>
      <c r="I85" s="284"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1" t="str">
        <f t="shared" ref="R85" si="41">+IFERROR(K85+N85,"")</f>
        <v/>
      </c>
      <c r="S85" s="291" t="str">
        <f>IF(L85='11 FORMULAS'!$P$5,S84-(S84*R85),S84)</f>
        <v/>
      </c>
      <c r="T85" s="291" t="str">
        <f>IF(L85='11 FORMULAS'!$P$6,T84-(T84*R85),T84)</f>
        <v/>
      </c>
      <c r="U85" s="431"/>
      <c r="V85" s="434"/>
    </row>
  </sheetData>
  <sheetProtection formatCells="0" formatColumns="0" formatRows="0" sort="0" autoFilter="0" pivotTables="0"/>
  <dataConsolidate/>
  <mergeCells count="134">
    <mergeCell ref="C4:C5"/>
    <mergeCell ref="C6:C9"/>
    <mergeCell ref="D4:D5"/>
    <mergeCell ref="D6:D9"/>
    <mergeCell ref="R2:R4"/>
    <mergeCell ref="S2:S4"/>
    <mergeCell ref="T2:T4"/>
    <mergeCell ref="A4:A5"/>
    <mergeCell ref="B4:B5"/>
    <mergeCell ref="J3:Q3"/>
    <mergeCell ref="E4:E5"/>
    <mergeCell ref="J4:N4"/>
    <mergeCell ref="O4:Q4"/>
    <mergeCell ref="F4:H4"/>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X2:Z2"/>
    <mergeCell ref="U14:U17"/>
    <mergeCell ref="V14:V17"/>
    <mergeCell ref="U18:U21"/>
    <mergeCell ref="V18:V21"/>
    <mergeCell ref="U6:U9"/>
    <mergeCell ref="V6:V9"/>
    <mergeCell ref="U10:U13"/>
    <mergeCell ref="V10:V13"/>
    <mergeCell ref="V38:V41"/>
    <mergeCell ref="U42:U45"/>
    <mergeCell ref="V42:V45"/>
    <mergeCell ref="U22:U25"/>
    <mergeCell ref="V22:V25"/>
    <mergeCell ref="U26:U29"/>
    <mergeCell ref="V26:V29"/>
    <mergeCell ref="U30:U33"/>
    <mergeCell ref="V30:V33"/>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activeCell="D5" sqref="D5"/>
    </sheetView>
  </sheetViews>
  <sheetFormatPr baseColWidth="10" defaultColWidth="14.28515625" defaultRowHeight="12.75" x14ac:dyDescent="0.25"/>
  <cols>
    <col min="1" max="1" width="20.85546875" style="77" customWidth="1"/>
    <col min="2" max="2" width="26.28515625" style="82" customWidth="1"/>
    <col min="3" max="3" width="21.42578125" style="82" customWidth="1"/>
    <col min="4" max="4" width="25" style="82" customWidth="1"/>
    <col min="5" max="5" width="16.42578125" style="123" customWidth="1"/>
    <col min="6" max="6" width="10.140625" style="123"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215"/>
      <c r="D1" s="215"/>
      <c r="E1" s="118"/>
      <c r="F1" s="229"/>
      <c r="G1" s="229"/>
      <c r="H1" s="230"/>
      <c r="I1" s="231"/>
      <c r="J1" s="212"/>
      <c r="K1" s="70"/>
      <c r="L1" s="70"/>
      <c r="M1" s="70"/>
      <c r="N1" s="70"/>
      <c r="O1" s="70"/>
      <c r="P1" s="69"/>
      <c r="AF1" s="68"/>
      <c r="AG1" s="68"/>
      <c r="AH1" s="68"/>
      <c r="AI1" s="68"/>
      <c r="AJ1" s="68"/>
    </row>
    <row r="2" spans="1:38" s="67" customFormat="1" ht="20.25" customHeight="1" x14ac:dyDescent="0.2">
      <c r="A2" s="19" t="s">
        <v>151</v>
      </c>
      <c r="B2" s="337" t="str">
        <f>+IF('2 CONTEXTO E IDENTIFICACIÓN'!$B$2="","",'2 CONTEXTO E IDENTIFICACIÓN'!$B$2)</f>
        <v>GESTIÓN JURIDICA</v>
      </c>
      <c r="C2" s="337"/>
      <c r="D2" s="337"/>
      <c r="E2" s="66"/>
      <c r="F2" s="119"/>
      <c r="AF2" s="68"/>
      <c r="AG2" s="68"/>
      <c r="AH2" s="68"/>
      <c r="AI2" s="68"/>
      <c r="AJ2" s="68"/>
    </row>
    <row r="3" spans="1:38" s="67" customFormat="1" ht="9" customHeight="1" thickBot="1" x14ac:dyDescent="0.25">
      <c r="A3" s="218"/>
      <c r="B3" s="338"/>
      <c r="C3" s="338"/>
      <c r="D3" s="338"/>
      <c r="E3" s="66"/>
      <c r="F3" s="119"/>
      <c r="AF3" s="68"/>
      <c r="AG3" s="68"/>
      <c r="AH3" s="68"/>
      <c r="AI3" s="68"/>
      <c r="AJ3" s="68"/>
    </row>
    <row r="4" spans="1:38" s="67" customFormat="1" ht="13.5" thickBot="1" x14ac:dyDescent="0.25">
      <c r="D4" s="69"/>
      <c r="E4" s="49"/>
      <c r="F4" s="119"/>
      <c r="I4" s="426" t="s">
        <v>21</v>
      </c>
      <c r="J4" s="427"/>
      <c r="K4" s="427"/>
      <c r="L4" s="427"/>
      <c r="M4" s="427"/>
      <c r="N4" s="427"/>
      <c r="O4" s="428"/>
      <c r="R4" s="72"/>
      <c r="S4" s="73"/>
      <c r="T4" s="419" t="s">
        <v>84</v>
      </c>
      <c r="U4" s="419"/>
      <c r="V4" s="419"/>
      <c r="W4" s="419"/>
      <c r="X4" s="420"/>
      <c r="AF4" s="68"/>
      <c r="AG4" s="68"/>
      <c r="AH4" s="68"/>
      <c r="AI4" s="68"/>
      <c r="AJ4" s="68"/>
    </row>
    <row r="5" spans="1:38" x14ac:dyDescent="0.25">
      <c r="A5" s="120"/>
      <c r="B5" s="120"/>
      <c r="C5" s="74"/>
      <c r="D5" s="120"/>
      <c r="E5" s="468" t="s">
        <v>114</v>
      </c>
      <c r="F5" s="468"/>
      <c r="G5" s="468"/>
      <c r="H5" s="74"/>
      <c r="I5" s="75"/>
      <c r="J5" s="76"/>
      <c r="K5" s="419" t="s">
        <v>84</v>
      </c>
      <c r="L5" s="419"/>
      <c r="M5" s="419"/>
      <c r="N5" s="419"/>
      <c r="O5" s="420"/>
      <c r="P5" s="74"/>
      <c r="R5" s="78"/>
      <c r="T5" s="79">
        <v>0.2</v>
      </c>
      <c r="U5" s="79">
        <v>0.4</v>
      </c>
      <c r="V5" s="79">
        <v>0.6</v>
      </c>
      <c r="W5" s="79">
        <v>0.8</v>
      </c>
      <c r="X5" s="80">
        <v>1</v>
      </c>
      <c r="Y5" s="81"/>
      <c r="Z5" s="81"/>
      <c r="AA5" s="81"/>
      <c r="AB5" s="81"/>
      <c r="AC5" s="81"/>
      <c r="AD5" s="81"/>
      <c r="AE5" s="81"/>
    </row>
    <row r="6" spans="1:38" ht="39.950000000000003" customHeight="1" x14ac:dyDescent="0.2">
      <c r="A6" s="83" t="s">
        <v>189</v>
      </c>
      <c r="B6" s="83" t="s">
        <v>1</v>
      </c>
      <c r="C6" s="83" t="s">
        <v>9</v>
      </c>
      <c r="D6" s="83" t="s">
        <v>9</v>
      </c>
      <c r="E6" s="83" t="s">
        <v>51</v>
      </c>
      <c r="F6" s="83" t="s">
        <v>84</v>
      </c>
      <c r="G6" s="83" t="s">
        <v>197</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50" customHeight="1" x14ac:dyDescent="0.2">
      <c r="A7" s="91" t="str">
        <f>'2 CONTEXTO E IDENTIFICACIÓN'!A6</f>
        <v>R1</v>
      </c>
      <c r="B7" s="92" t="str">
        <f>+'2 CONTEXTO E IDENTIFICACIÓN'!E6</f>
        <v>Posibilidad de pérdida Económica por vencimiento de terminos en los procesos judiciales en contra de la entidad o donde la entidd es accionante según sea el caso  debido a la falta de seguimiento en la constestacion oportuna de las acciones judiciales y legales</v>
      </c>
      <c r="C7" s="121">
        <f>+'5 VALORACIÓN DEL CONTROL'!S9</f>
        <v>0.12959999999999999</v>
      </c>
      <c r="D7" s="93">
        <f>+'5 VALORACIÓN DEL CONTROL'!T9</f>
        <v>0.4</v>
      </c>
      <c r="E7" s="93" t="str">
        <f>+IF(C7=0,"",IF(C7&lt;=$R$11,$S$11,IF(C7&lt;=$R$10,$S$10,IF(C7&lt;=$R$9,$S$9,IF(C7&lt;=$R$8,$S$8,IF(C7&lt;=$R$7,$S$7,""))))))</f>
        <v>Muy Baja</v>
      </c>
      <c r="F7" s="93" t="str">
        <f>+IF(D7=0,"",IF(D7&lt;=$T$5,$T$6,IF(D7&lt;=$U$5,$U$6,IF(D7&lt;=$V$5,$V$6,IF(D7&lt;=$W$5,$W$6,IF(D7&lt;=$X$5,$X$6,""))))))</f>
        <v>Menor</v>
      </c>
      <c r="G7" s="322" t="str">
        <f>+IF(E7=$S$7,IF(F7=$T$6,$T$7,IF(F7=$U$6,$U$7,IF(F7=$V$6,$V$7,IF(F7=$W$6,$W$7,IF(F7=$X$6,$X$7))))),IF(E7=$S$8,IF(F7=$T$6,$T$8,IF(F7=$U$6,$U$8,IF(F7=$V$6,$V$8,IF(F7=$W$6,$W$8,IF(F7=$X$6,$X$8))))),IF(E7=$S$9,IF(F7=$T$6,$T$9,IF(F7=$U$6,$U$9,IF(F7=$V$6,$V$9,IF(F7=$W$6,$W$9,IF(F7=$X$6,$X$9))))),IF(E7=$S$10,IF(F7=$T$6,$T$10,IF(F7=$U$6,$U$10,IF(F7=$V$6,$V$10,IF(F7=$W$6,$W$10,IF(F7=$X$6,$X$10))))),IF(E7=$S$11,IF(F7=$T$6,$T$11,IF(F7=$U$6,$U$11,IF(F7=$V$6,$V$11,IF(F7=$W$6,$W$11,IF(F7=$X$6,$X$11))))),"")))))</f>
        <v>Bajo</v>
      </c>
      <c r="H7" s="94"/>
      <c r="I7" s="424"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69"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93" customHeight="1" x14ac:dyDescent="0.2">
      <c r="A8" s="91" t="str">
        <f>'2 CONTEXTO E IDENTIFICACIÓN'!A7</f>
        <v>R2</v>
      </c>
      <c r="B8" s="92" t="str">
        <f>+'2 CONTEXTO E IDENTIFICACIÓN'!E7</f>
        <v xml:space="preserve">Posibilidad de pérdida Económica Omision o mora en el inicio de acciones cambiarias donde la sociedad es acreedora debido a falta de seguimiento y control de estos procesos. </v>
      </c>
      <c r="C8" s="121">
        <f>+'5 VALORACIÓN DEL CONTROL'!S13</f>
        <v>0.24</v>
      </c>
      <c r="D8" s="93">
        <f>+'5 VALORACIÓN DEL CONTROL'!T13</f>
        <v>0.2</v>
      </c>
      <c r="E8" s="93" t="str">
        <f t="shared" ref="E8:E26" si="0">+IF(C8=0,"",IF(C8&lt;=$R$11,$S$11,IF(C8&lt;=$R$10,$S$10,IF(C8&lt;=$R$9,$S$9,IF(C8&lt;=$R$8,$S$8,IF(C8&lt;=$R$7,$S$7,""))))))</f>
        <v>Baja</v>
      </c>
      <c r="F8" s="93" t="str">
        <f t="shared" ref="F8:F26" si="1">+IF(D8=0,"",IF(D8&lt;=$T$5,$T$6,IF(D8&lt;=$U$5,$U$6,IF(D8&lt;=$V$5,$V$6,IF(D8&lt;=$W$5,$W$6,IF(D8&lt;=$X$5,$X$6,""))))))</f>
        <v>Leve</v>
      </c>
      <c r="G8" s="322" t="str">
        <f>+IF(E8=$S$7,IF(F8=$T$6,$T$7,IF(F8=$U$6,$U$7,IF(F8=$V$6,$V$7,IF(F8=$W$6,$W$7,IF(F8=$X$6,$X$7))))),IF(E8=$S$8,IF(F8=$T$6,$T$8,IF(F8=$U$6,$U$8,IF(F8=$V$6,$V$8,IF(F8=$W$6,$W$8,IF(F8=$X$6,$X$8))))),IF(E8=$S$9,IF(F8=$T$6,$T$9,IF(F8=$U$6,$U$9,IF(F8=$V$6,$V$9,IF(F8=$W$6,$W$9,IF(F8=$X$6,$X$9))))),IF(E8=$S$10,IF(F8=$T$6,$T$10,IF(F8=$U$6,$U$10,IF(F8=$V$6,$V$10,IF(F8=$W$6,$W$10,IF(F8=$X$6,$X$10))))),IF(E8=$S$11,IF(F8=$T$6,$T$11,IF(F8=$U$6,$U$11,IF(F8=$V$6,$V$11,IF(F8=$W$6,$W$11,IF(F8=$X$6,$X$11))))),"")))))</f>
        <v>Bajo</v>
      </c>
      <c r="H8" s="94"/>
      <c r="I8" s="424"/>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69"/>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88.5" customHeight="1" x14ac:dyDescent="0.2">
      <c r="A9" s="91" t="str">
        <f>'2 CONTEXTO E IDENTIFICACIÓN'!A8</f>
        <v>R3</v>
      </c>
      <c r="B9" s="92" t="str">
        <f>+'2 CONTEXTO E IDENTIFICACIÓN'!E8</f>
        <v>Posibilidad de pérdida Económica y Reputacional Respuesta inoportuna a las diferentes acciones legales, constitucionales en  contra de la sociedad como derechos de peticion, acciones de tutela y acciones populares.  debido a la falta de seguimiento y evaluación a los requisitos legales aplicables a la entidad.</v>
      </c>
      <c r="C9" s="121">
        <f>+'5 VALORACIÓN DEL CONTROL'!S17</f>
        <v>0.12959999999999999</v>
      </c>
      <c r="D9" s="93">
        <f>+'5 VALORACIÓN DEL CONTROL'!T17</f>
        <v>0.8</v>
      </c>
      <c r="E9" s="93" t="str">
        <f t="shared" si="0"/>
        <v>Muy Baja</v>
      </c>
      <c r="F9" s="93" t="str">
        <f t="shared" si="1"/>
        <v>Mayor</v>
      </c>
      <c r="G9" s="322" t="str">
        <f>+IF(E9=$S$7,IF(F9=$T$6,$T$7,IF(F9=$U$6,$U$7,IF(F9=$V$6,$V$7,IF(F9=$W$6,$W$7,IF(F9=$X$6,$X$7))))),IF(E9=$S$8,IF(F9=$T$6,$T$8,IF(F9=$U$6,$U$8,IF(F9=$V$6,$V$8,IF(F9=$W$6,$W$8,IF(F9=$X$6,$X$8))))),IF(E9=$S$9,IF(F9=$T$6,$T$9,IF(F9=$U$6,$U$9,IF(F9=$V$6,$V$9,IF(F9=$W$6,$W$9,IF(F9=$X$6,$X$9))))),IF(E9=$S$10,IF(F9=$T$6,$T$10,IF(F9=$U$6,$U$10,IF(F9=$V$6,$V$10,IF(F9=$W$6,$W$10,IF(F9=$X$6,$X$10))))),IF(E9=$S$11,IF(F9=$T$6,$T$11,IF(F9=$U$6,$U$11,IF(F9=$V$6,$V$11,IF(F9=$W$6,$W$11,IF(F9=$X$6,$X$11))))),"")))))</f>
        <v>Alto</v>
      </c>
      <c r="H9" s="94"/>
      <c r="I9" s="424"/>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69"/>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30.95" customHeight="1" x14ac:dyDescent="0.2">
      <c r="A10" s="91" t="str">
        <f>'2 CONTEXTO E IDENTIFICACIÓN'!A9</f>
        <v>R4</v>
      </c>
      <c r="B10" s="92" t="str">
        <f>+'2 CONTEXTO E IDENTIFICACIÓN'!E9</f>
        <v>Posibilidad de pérdida Económica y Reputacional Incumplimiento de requisitos legales en todas las actuaciones administrativas, con incidencia juridica que esten a cargo de la sociedad.  Debido a la omisión en la verificación del cumplimiento de los requisitos legales antes de la expedición de los actos administrativos.</v>
      </c>
      <c r="C10" s="121">
        <f>+'5 VALORACIÓN DEL CONTROL'!S21</f>
        <v>0.4</v>
      </c>
      <c r="D10" s="93">
        <f>+'5 VALORACIÓN DEL CONTROL'!T21</f>
        <v>0.4</v>
      </c>
      <c r="E10" s="122" t="str">
        <f t="shared" si="0"/>
        <v>Baja</v>
      </c>
      <c r="F10" s="122" t="str">
        <f t="shared" si="1"/>
        <v>Menor</v>
      </c>
      <c r="G10" s="92"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Moderado</v>
      </c>
      <c r="H10" s="94"/>
      <c r="I10" s="424"/>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R2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R4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P10" s="94"/>
      <c r="Q10" s="469"/>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30.95" customHeight="1" thickBot="1" x14ac:dyDescent="0.25">
      <c r="A11" s="91" t="str">
        <f>'2 CONTEXTO E IDENTIFICACIÓN'!A10</f>
        <v>R5</v>
      </c>
      <c r="B11" s="92" t="str">
        <f>+'2 CONTEXTO E IDENTIFICACIÓN'!E10</f>
        <v xml:space="preserve">  </v>
      </c>
      <c r="C11" s="121" t="str">
        <f>+'5 VALORACIÓN DEL CONTROL'!S25</f>
        <v/>
      </c>
      <c r="D11" s="93" t="str">
        <f>+'5 VALORACIÓN DEL CONTROL'!T25</f>
        <v/>
      </c>
      <c r="E11" s="122" t="str">
        <f t="shared" si="0"/>
        <v/>
      </c>
      <c r="F11" s="122" t="str">
        <f t="shared" si="1"/>
        <v/>
      </c>
      <c r="G11" s="92" t="str">
        <f t="shared" si="2"/>
        <v/>
      </c>
      <c r="H11" s="94"/>
      <c r="I11" s="425"/>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R1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R3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4"/>
      <c r="Q11" s="469"/>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30.95" customHeight="1" x14ac:dyDescent="0.2">
      <c r="A12" s="91" t="str">
        <f>'2 CONTEXTO E IDENTIFICACIÓN'!A11</f>
        <v>R6</v>
      </c>
      <c r="B12" s="92" t="str">
        <f>+'2 CONTEXTO E IDENTIFICACIÓN'!E11</f>
        <v xml:space="preserve">  </v>
      </c>
      <c r="C12" s="121" t="str">
        <f>+'5 VALORACIÓN DEL CONTROL'!S29</f>
        <v/>
      </c>
      <c r="D12" s="93" t="str">
        <f>+'5 VALORACIÓN DEL CONTROL'!T29</f>
        <v/>
      </c>
      <c r="E12" s="122" t="str">
        <f t="shared" si="0"/>
        <v/>
      </c>
      <c r="F12" s="122" t="str">
        <f t="shared" si="1"/>
        <v/>
      </c>
      <c r="G12" s="92" t="str">
        <f t="shared" si="2"/>
        <v/>
      </c>
      <c r="H12" s="94"/>
      <c r="I12" s="94"/>
      <c r="J12" s="94"/>
      <c r="K12" s="94"/>
      <c r="L12" s="94"/>
      <c r="M12" s="94"/>
      <c r="N12" s="94"/>
      <c r="O12" s="94"/>
      <c r="P12" s="94"/>
      <c r="AA12" s="81"/>
      <c r="AB12" s="81"/>
      <c r="AC12" s="90"/>
      <c r="AD12" s="100"/>
      <c r="AE12" s="101"/>
      <c r="AF12" s="98"/>
      <c r="AG12" s="98"/>
      <c r="AH12" s="98"/>
      <c r="AI12" s="98"/>
      <c r="AJ12" s="98"/>
      <c r="AK12" s="90"/>
      <c r="AL12" s="90"/>
    </row>
    <row r="13" spans="1:38" ht="30.95" customHeight="1" x14ac:dyDescent="0.2">
      <c r="A13" s="91" t="str">
        <f>'2 CONTEXTO E IDENTIFICACIÓN'!A12</f>
        <v>R7</v>
      </c>
      <c r="B13" s="92" t="str">
        <f>+'2 CONTEXTO E IDENTIFICACIÓN'!E12</f>
        <v xml:space="preserve">  </v>
      </c>
      <c r="C13" s="121" t="str">
        <f>+'5 VALORACIÓN DEL CONTROL'!S33</f>
        <v/>
      </c>
      <c r="D13" s="93" t="str">
        <f>+'5 VALORACIÓN DEL CONTROL'!T33</f>
        <v/>
      </c>
      <c r="E13" s="122" t="str">
        <f t="shared" si="0"/>
        <v/>
      </c>
      <c r="F13" s="122" t="str">
        <f t="shared" si="1"/>
        <v/>
      </c>
      <c r="G13" s="92" t="str">
        <f t="shared" si="2"/>
        <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30.95" customHeight="1" x14ac:dyDescent="0.2">
      <c r="A14" s="91" t="str">
        <f>'2 CONTEXTO E IDENTIFICACIÓN'!A13</f>
        <v>R8</v>
      </c>
      <c r="B14" s="92" t="str">
        <f>+'2 CONTEXTO E IDENTIFICACIÓN'!E13</f>
        <v xml:space="preserve">  </v>
      </c>
      <c r="C14" s="121" t="str">
        <f>+'5 VALORACIÓN DEL CONTROL'!S37</f>
        <v/>
      </c>
      <c r="D14" s="93" t="str">
        <f>+'5 VALORACIÓN DEL CONTROL'!T37</f>
        <v/>
      </c>
      <c r="E14" s="122" t="str">
        <f t="shared" si="0"/>
        <v/>
      </c>
      <c r="F14" s="122" t="str">
        <f t="shared" si="1"/>
        <v/>
      </c>
      <c r="G14" s="92" t="str">
        <f t="shared" si="2"/>
        <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30.95" customHeight="1" x14ac:dyDescent="0.2">
      <c r="A15" s="91" t="str">
        <f>'2 CONTEXTO E IDENTIFICACIÓN'!A14</f>
        <v>R9</v>
      </c>
      <c r="B15" s="92" t="str">
        <f>+'2 CONTEXTO E IDENTIFICACIÓN'!E14</f>
        <v xml:space="preserve">  </v>
      </c>
      <c r="C15" s="121" t="str">
        <f>+'5 VALORACIÓN DEL CONTROL'!S41</f>
        <v/>
      </c>
      <c r="D15" s="93" t="str">
        <f>+'5 VALORACIÓN DEL CONTROL'!T41</f>
        <v/>
      </c>
      <c r="E15" s="122" t="str">
        <f t="shared" si="0"/>
        <v/>
      </c>
      <c r="F15" s="122" t="str">
        <f t="shared" si="1"/>
        <v/>
      </c>
      <c r="G15" s="92" t="str">
        <f t="shared" si="2"/>
        <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x14ac:dyDescent="0.2">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x14ac:dyDescent="0.2">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x14ac:dyDescent="0.2">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x14ac:dyDescent="0.2">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x14ac:dyDescent="0.2">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x14ac:dyDescent="0.2">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x14ac:dyDescent="0.2">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x14ac:dyDescent="0.25">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x14ac:dyDescent="0.25">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x14ac:dyDescent="0.25">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x14ac:dyDescent="0.25">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8">
    <mergeCell ref="B2:D2"/>
    <mergeCell ref="B3:D3"/>
    <mergeCell ref="T4:X4"/>
    <mergeCell ref="E5:G5"/>
    <mergeCell ref="K5:O5"/>
    <mergeCell ref="I7:I11"/>
    <mergeCell ref="Q7:Q11"/>
    <mergeCell ref="I4:O4"/>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5"/>
      <c r="F1" s="215"/>
      <c r="G1" s="69"/>
      <c r="H1" s="69"/>
      <c r="N1" s="70"/>
      <c r="O1" s="70"/>
      <c r="P1" s="69"/>
      <c r="AF1" s="68"/>
      <c r="AG1" s="68"/>
      <c r="AH1" s="68"/>
      <c r="AI1" s="68"/>
      <c r="AJ1" s="68"/>
    </row>
    <row r="2" spans="1:38" s="67" customFormat="1" ht="17.45" customHeight="1" x14ac:dyDescent="0.2">
      <c r="A2" s="19" t="s">
        <v>151</v>
      </c>
      <c r="B2" s="337" t="str">
        <f>+IF('2 CONTEXTO E IDENTIFICACIÓN'!$B$2="","",'2 CONTEXTO E IDENTIFICACIÓN'!$B$2)</f>
        <v>GESTIÓN JURIDICA</v>
      </c>
      <c r="C2" s="337"/>
      <c r="D2" s="337"/>
      <c r="E2" s="66"/>
      <c r="F2" s="215"/>
      <c r="G2" s="69"/>
      <c r="H2" s="69"/>
      <c r="I2" s="216"/>
      <c r="J2" s="216"/>
      <c r="K2" s="217"/>
      <c r="L2" s="217"/>
      <c r="M2" s="217"/>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470" t="s">
        <v>20</v>
      </c>
      <c r="B4" s="471"/>
      <c r="C4" s="471"/>
      <c r="D4" s="471"/>
      <c r="E4" s="471"/>
      <c r="F4" s="471"/>
      <c r="G4" s="472"/>
      <c r="I4" s="470" t="s">
        <v>21</v>
      </c>
      <c r="J4" s="471"/>
      <c r="K4" s="471"/>
      <c r="L4" s="471"/>
      <c r="M4" s="471"/>
      <c r="N4" s="471"/>
      <c r="O4" s="472"/>
      <c r="R4" s="72"/>
      <c r="S4" s="73"/>
      <c r="T4" s="419" t="s">
        <v>84</v>
      </c>
      <c r="U4" s="419"/>
      <c r="V4" s="419"/>
      <c r="W4" s="419"/>
      <c r="X4" s="420"/>
      <c r="AF4" s="68"/>
      <c r="AG4" s="68"/>
      <c r="AH4" s="68"/>
      <c r="AI4" s="68"/>
      <c r="AJ4" s="68"/>
    </row>
    <row r="5" spans="1:38" x14ac:dyDescent="0.25">
      <c r="A5" s="75"/>
      <c r="B5" s="76"/>
      <c r="C5" s="419" t="s">
        <v>84</v>
      </c>
      <c r="D5" s="419"/>
      <c r="E5" s="419"/>
      <c r="F5" s="419"/>
      <c r="G5" s="420"/>
      <c r="H5" s="74"/>
      <c r="I5" s="75"/>
      <c r="J5" s="76"/>
      <c r="K5" s="419" t="s">
        <v>84</v>
      </c>
      <c r="L5" s="419"/>
      <c r="M5" s="419"/>
      <c r="N5" s="419"/>
      <c r="O5" s="420"/>
      <c r="P5" s="74"/>
      <c r="R5" s="78"/>
      <c r="T5" s="79">
        <v>0.2</v>
      </c>
      <c r="U5" s="79">
        <v>0.4</v>
      </c>
      <c r="V5" s="79">
        <v>0.6</v>
      </c>
      <c r="W5" s="79">
        <v>0.8</v>
      </c>
      <c r="X5" s="80">
        <v>1</v>
      </c>
      <c r="Y5" s="81"/>
      <c r="Z5" s="81"/>
      <c r="AA5" s="81"/>
      <c r="AB5" s="81"/>
      <c r="AC5" s="81"/>
      <c r="AD5" s="81"/>
      <c r="AE5" s="81"/>
    </row>
    <row r="6" spans="1:38" x14ac:dyDescent="0.2">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x14ac:dyDescent="0.2">
      <c r="A7" s="424"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24"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69"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x14ac:dyDescent="0.2">
      <c r="A8" s="424"/>
      <c r="B8" s="85" t="s">
        <v>58</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24"/>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69"/>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x14ac:dyDescent="0.2">
      <c r="A9" s="424"/>
      <c r="B9" s="85" t="s">
        <v>56</v>
      </c>
      <c r="C9" s="99" t="str">
        <f>+'4 MAPA CALOR INHERENTE'!I9</f>
        <v xml:space="preserve">                   </v>
      </c>
      <c r="D9" s="99" t="str">
        <f>+'4 MAPA CALOR INHERENTE'!J9</f>
        <v xml:space="preserve">R1                   </v>
      </c>
      <c r="E9" s="99" t="str">
        <f>+'4 MAPA CALOR INHERENTE'!K9</f>
        <v xml:space="preserve">                   </v>
      </c>
      <c r="F9" s="95" t="str">
        <f>+'4 MAPA CALOR INHERENTE'!L9</f>
        <v xml:space="preserve">  R3                 </v>
      </c>
      <c r="G9" s="96" t="str">
        <f>+'4 MAPA CALOR INHERENTE'!M9</f>
        <v xml:space="preserve">                   </v>
      </c>
      <c r="H9" s="94"/>
      <c r="I9" s="424"/>
      <c r="J9" s="85" t="s">
        <v>56</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v>
      </c>
      <c r="P9" s="94"/>
      <c r="Q9" s="469"/>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x14ac:dyDescent="0.2">
      <c r="A10" s="424"/>
      <c r="B10" s="85" t="s">
        <v>54</v>
      </c>
      <c r="C10" s="103" t="str">
        <f>+'4 MAPA CALOR INHERENTE'!I10</f>
        <v xml:space="preserve"> R2                  </v>
      </c>
      <c r="D10" s="99" t="str">
        <f>+'4 MAPA CALOR INHERENTE'!J10</f>
        <v xml:space="preserve">   R4                </v>
      </c>
      <c r="E10" s="99" t="str">
        <f>+'4 MAPA CALOR INHERENTE'!K10</f>
        <v xml:space="preserve">                   </v>
      </c>
      <c r="F10" s="95" t="str">
        <f>+'4 MAPA CALOR INHERENTE'!L10</f>
        <v xml:space="preserve">                   </v>
      </c>
      <c r="G10" s="96" t="str">
        <f>+'4 MAPA CALOR INHERENTE'!M10</f>
        <v xml:space="preserve">                   </v>
      </c>
      <c r="H10" s="94"/>
      <c r="I10" s="424"/>
      <c r="J10" s="85" t="s">
        <v>54</v>
      </c>
      <c r="K10" s="103" t="str">
        <f>+'6 MAPA CALOR RESIDUAL'!K10</f>
        <v xml:space="preserve"> R2                  </v>
      </c>
      <c r="L10" s="99" t="str">
        <f>+'6 MAPA CALOR RESIDUAL'!L10</f>
        <v xml:space="preserve">   R4                </v>
      </c>
      <c r="M10" s="99" t="str">
        <f>+'6 MAPA CALOR RESIDUAL'!M10</f>
        <v xml:space="preserve">                   </v>
      </c>
      <c r="N10" s="95" t="str">
        <f>+'6 MAPA CALOR RESIDUAL'!N10</f>
        <v xml:space="preserve">                   </v>
      </c>
      <c r="O10" s="96" t="str">
        <f>+'6 MAPA CALOR RESIDUAL'!O10</f>
        <v xml:space="preserve">                   </v>
      </c>
      <c r="P10" s="94"/>
      <c r="Q10" s="469"/>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x14ac:dyDescent="0.25">
      <c r="A11" s="425"/>
      <c r="B11" s="104" t="s">
        <v>52</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v>
      </c>
      <c r="H11" s="94"/>
      <c r="I11" s="425"/>
      <c r="J11" s="104" t="s">
        <v>52</v>
      </c>
      <c r="K11" s="105" t="str">
        <f>+'6 MAPA CALOR RESIDUAL'!K11</f>
        <v xml:space="preserve">                   </v>
      </c>
      <c r="L11" s="105" t="str">
        <f>+'6 MAPA CALOR RESIDUAL'!L11</f>
        <v xml:space="preserve">R1                   </v>
      </c>
      <c r="M11" s="106" t="str">
        <f>+'6 MAPA CALOR RESIDUAL'!M11</f>
        <v xml:space="preserve">                   </v>
      </c>
      <c r="N11" s="107" t="str">
        <f>+'6 MAPA CALOR RESIDUAL'!N11</f>
        <v xml:space="preserve">  R3                 </v>
      </c>
      <c r="O11" s="108" t="str">
        <f>+'6 MAPA CALOR RESIDUAL'!O11</f>
        <v xml:space="preserve">                   </v>
      </c>
      <c r="P11" s="94"/>
      <c r="Q11" s="469"/>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x14ac:dyDescent="0.2">
      <c r="A12" s="82"/>
      <c r="B12" s="94"/>
      <c r="C12" s="188"/>
      <c r="D12" s="189"/>
      <c r="E12" s="190"/>
      <c r="F12" s="190"/>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8"/>
      <c r="D13" s="189"/>
      <c r="E13" s="190"/>
      <c r="F13" s="190"/>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x14ac:dyDescent="0.2">
      <c r="A14" s="82"/>
      <c r="B14" s="94"/>
      <c r="C14" s="188"/>
      <c r="D14" s="189"/>
      <c r="E14" s="190"/>
      <c r="F14" s="190"/>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x14ac:dyDescent="0.2">
      <c r="A15" s="82"/>
      <c r="B15" s="94"/>
      <c r="C15" s="188"/>
      <c r="D15" s="189"/>
      <c r="E15" s="190"/>
      <c r="F15" s="190"/>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8"/>
      <c r="D16" s="189"/>
      <c r="E16" s="190"/>
      <c r="F16" s="190"/>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8"/>
      <c r="D17" s="189"/>
      <c r="E17" s="190"/>
      <c r="F17" s="190"/>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x14ac:dyDescent="0.2">
      <c r="A18" s="82"/>
      <c r="B18" s="94"/>
      <c r="C18" s="188"/>
      <c r="D18" s="189"/>
      <c r="E18" s="190"/>
      <c r="F18" s="190"/>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8"/>
      <c r="D19" s="189"/>
      <c r="E19" s="190"/>
      <c r="F19" s="190"/>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8"/>
      <c r="D20" s="189"/>
      <c r="E20" s="190"/>
      <c r="F20" s="190"/>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8"/>
      <c r="D21" s="189"/>
      <c r="E21" s="190"/>
      <c r="F21" s="190"/>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8"/>
      <c r="D22" s="189"/>
      <c r="E22" s="190"/>
      <c r="F22" s="190"/>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8"/>
      <c r="D23" s="189"/>
      <c r="E23" s="190"/>
      <c r="F23" s="190"/>
      <c r="G23" s="94"/>
      <c r="H23" s="94"/>
      <c r="I23" s="94"/>
      <c r="J23" s="94"/>
      <c r="K23" s="94"/>
      <c r="L23" s="94"/>
      <c r="M23" s="94"/>
      <c r="N23" s="94"/>
      <c r="O23" s="94"/>
      <c r="P23" s="94"/>
    </row>
    <row r="24" spans="1:38" x14ac:dyDescent="0.25">
      <c r="A24" s="82"/>
      <c r="B24" s="94"/>
      <c r="C24" s="188"/>
      <c r="D24" s="189"/>
      <c r="E24" s="190"/>
      <c r="F24" s="190"/>
      <c r="G24" s="94"/>
      <c r="H24" s="94"/>
      <c r="I24" s="94"/>
      <c r="J24" s="94"/>
      <c r="K24" s="94"/>
      <c r="L24" s="94"/>
      <c r="M24" s="94"/>
      <c r="N24" s="94"/>
      <c r="O24" s="94"/>
      <c r="P24" s="94"/>
    </row>
    <row r="25" spans="1:38" x14ac:dyDescent="0.25">
      <c r="A25" s="82"/>
      <c r="B25" s="94"/>
      <c r="C25" s="188"/>
      <c r="D25" s="189"/>
      <c r="E25" s="190"/>
      <c r="F25" s="190"/>
      <c r="G25" s="94"/>
      <c r="H25" s="94"/>
      <c r="I25" s="94"/>
      <c r="J25" s="94"/>
      <c r="K25" s="94"/>
      <c r="L25" s="94"/>
      <c r="M25" s="94"/>
      <c r="N25" s="94"/>
      <c r="O25" s="94"/>
      <c r="P25" s="94"/>
    </row>
    <row r="26" spans="1:38" x14ac:dyDescent="0.25">
      <c r="A26" s="82"/>
      <c r="B26" s="94"/>
      <c r="C26" s="188"/>
      <c r="D26" s="189"/>
      <c r="E26" s="190"/>
      <c r="F26" s="190"/>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opLeftCell="K1" zoomScale="70" zoomScaleNormal="70" workbookViewId="0">
      <selection activeCell="S8" sqref="S8:T10"/>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72.5703125" style="82" customWidth="1"/>
    <col min="18" max="18" width="20.85546875" style="82" customWidth="1"/>
    <col min="19" max="19" width="13.7109375" style="128" customWidth="1"/>
    <col min="20" max="20" width="13.5703125" style="128" customWidth="1"/>
    <col min="21" max="23" width="56.7109375" style="82" customWidth="1"/>
    <col min="24" max="24" width="54.7109375" style="82" customWidth="1"/>
    <col min="25" max="25" width="30.710937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5"/>
      <c r="D1" s="215"/>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151</v>
      </c>
      <c r="B2" s="337" t="str">
        <f>+IF('2 CONTEXTO E IDENTIFICACIÓN'!$B$2="","",'2 CONTEXTO E IDENTIFICACIÓN'!$B$2)</f>
        <v>GESTIÓN JURIDICA</v>
      </c>
      <c r="C2" s="337"/>
      <c r="D2" s="337"/>
      <c r="E2" s="66"/>
      <c r="F2" s="66"/>
      <c r="G2" s="66"/>
      <c r="H2" s="66"/>
      <c r="I2" s="66"/>
      <c r="J2" s="66"/>
      <c r="K2" s="119"/>
      <c r="S2" s="124"/>
      <c r="T2" s="124"/>
      <c r="AR2" s="68"/>
      <c r="AS2" s="68"/>
      <c r="AT2" s="68"/>
      <c r="AU2" s="68"/>
      <c r="AV2" s="68"/>
    </row>
    <row r="3" spans="1:50" s="67" customFormat="1" ht="15" x14ac:dyDescent="0.2">
      <c r="A3" s="218"/>
      <c r="B3" s="338"/>
      <c r="C3" s="338"/>
      <c r="D3" s="338"/>
      <c r="E3" s="49"/>
      <c r="F3" s="119"/>
      <c r="H3" s="69"/>
      <c r="I3" s="69"/>
      <c r="J3" s="49"/>
      <c r="K3" s="119"/>
      <c r="S3" s="124"/>
      <c r="T3" s="124"/>
      <c r="AD3" s="72"/>
      <c r="AE3" s="73"/>
      <c r="AF3" s="345" t="s">
        <v>84</v>
      </c>
      <c r="AG3" s="346"/>
      <c r="AH3" s="346"/>
      <c r="AI3" s="346"/>
      <c r="AJ3" s="347"/>
      <c r="AR3" s="68"/>
      <c r="AS3" s="68"/>
      <c r="AT3" s="68"/>
      <c r="AU3" s="68"/>
      <c r="AV3" s="68"/>
    </row>
    <row r="4" spans="1:50" s="67" customFormat="1" ht="5.45" customHeight="1" thickBot="1" x14ac:dyDescent="0.25">
      <c r="A4" s="218"/>
      <c r="B4" s="217"/>
      <c r="C4" s="217"/>
      <c r="D4" s="69"/>
      <c r="E4" s="49"/>
      <c r="F4" s="119"/>
      <c r="H4" s="69"/>
      <c r="I4" s="69"/>
      <c r="J4" s="49"/>
      <c r="K4" s="119"/>
      <c r="S4" s="124"/>
      <c r="T4" s="124"/>
      <c r="AD4" s="232"/>
      <c r="AF4" s="233"/>
      <c r="AG4" s="234"/>
      <c r="AH4" s="234"/>
      <c r="AI4" s="234"/>
      <c r="AJ4" s="235"/>
      <c r="AR4" s="68"/>
      <c r="AS4" s="68"/>
      <c r="AT4" s="68"/>
      <c r="AU4" s="68"/>
      <c r="AV4" s="68"/>
    </row>
    <row r="5" spans="1:50" ht="14.45" customHeight="1" thickBot="1" x14ac:dyDescent="0.3">
      <c r="A5" s="120"/>
      <c r="B5" s="120"/>
      <c r="C5" s="120"/>
      <c r="D5" s="120"/>
      <c r="E5" s="342" t="s">
        <v>86</v>
      </c>
      <c r="F5" s="343"/>
      <c r="G5" s="344"/>
      <c r="H5" s="74"/>
      <c r="I5" s="120"/>
      <c r="J5" s="342" t="s">
        <v>114</v>
      </c>
      <c r="K5" s="343"/>
      <c r="L5" s="344"/>
      <c r="M5" s="74"/>
      <c r="N5" s="74"/>
      <c r="O5" s="74"/>
      <c r="P5" s="74"/>
      <c r="Q5" s="342" t="s">
        <v>127</v>
      </c>
      <c r="R5" s="343"/>
      <c r="S5" s="343"/>
      <c r="T5" s="344"/>
      <c r="U5" s="342" t="s">
        <v>144</v>
      </c>
      <c r="V5" s="343"/>
      <c r="W5" s="344"/>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08" t="s">
        <v>298</v>
      </c>
      <c r="B6" s="309" t="s">
        <v>1</v>
      </c>
      <c r="C6" s="309" t="s">
        <v>118</v>
      </c>
      <c r="D6" s="309" t="s">
        <v>119</v>
      </c>
      <c r="E6" s="309" t="s">
        <v>2</v>
      </c>
      <c r="F6" s="309" t="s">
        <v>4</v>
      </c>
      <c r="G6" s="310" t="s">
        <v>120</v>
      </c>
      <c r="H6" s="309" t="s">
        <v>116</v>
      </c>
      <c r="I6" s="309" t="s">
        <v>117</v>
      </c>
      <c r="J6" s="309" t="s">
        <v>2</v>
      </c>
      <c r="K6" s="309" t="s">
        <v>4</v>
      </c>
      <c r="L6" s="309" t="s">
        <v>120</v>
      </c>
      <c r="M6" s="309" t="s">
        <v>170</v>
      </c>
      <c r="N6" s="309" t="s">
        <v>121</v>
      </c>
      <c r="O6" s="309" t="s">
        <v>273</v>
      </c>
      <c r="P6" s="309" t="s">
        <v>268</v>
      </c>
      <c r="Q6" s="309" t="s">
        <v>174</v>
      </c>
      <c r="R6" s="309" t="s">
        <v>173</v>
      </c>
      <c r="S6" s="311" t="s">
        <v>146</v>
      </c>
      <c r="T6" s="311" t="s">
        <v>147</v>
      </c>
      <c r="U6" s="334" t="s">
        <v>142</v>
      </c>
      <c r="V6" s="309" t="s">
        <v>143</v>
      </c>
      <c r="W6" s="334" t="s">
        <v>145</v>
      </c>
      <c r="X6" s="334" t="s">
        <v>148</v>
      </c>
      <c r="Y6" s="309" t="s">
        <v>149</v>
      </c>
      <c r="Z6" s="312" t="s">
        <v>128</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179.25" customHeight="1" x14ac:dyDescent="0.2">
      <c r="A7" s="306" t="str">
        <f>'2 CONTEXTO E IDENTIFICACIÓN'!A6</f>
        <v>R1</v>
      </c>
      <c r="B7" s="321" t="str">
        <f>+'2 CONTEXTO E IDENTIFICACIÓN'!E6</f>
        <v>Posibilidad de pérdida Económica por vencimiento de terminos en los procesos judiciales en contra de la entidad o donde la entidd es accionante según sea el caso  debido a la falta de seguimiento en la constestacion oportuna de las acciones judiciales y legales</v>
      </c>
      <c r="C7" s="121">
        <f>+'3 PROBABIL E IMPACTO INHERENTE'!E7</f>
        <v>0.6</v>
      </c>
      <c r="D7" s="121">
        <f>+'3 PROBABIL E IMPACTO INHERENTE'!M7</f>
        <v>0.4</v>
      </c>
      <c r="E7" s="93" t="str">
        <f>+'4 MAPA CALOR INHERENTE'!C7</f>
        <v>Media</v>
      </c>
      <c r="F7" s="93" t="str">
        <f>+'4 MAPA CALOR INHERENTE'!D7</f>
        <v>Menor</v>
      </c>
      <c r="G7" s="321" t="str">
        <f>+'4 MAPA CALOR INHERENTE'!E7</f>
        <v>Moderado</v>
      </c>
      <c r="H7" s="121">
        <f>+'6 MAPA CALOR RESIDUAL'!C7</f>
        <v>0.12959999999999999</v>
      </c>
      <c r="I7" s="93">
        <f>+'6 MAPA CALOR RESIDUAL'!D7</f>
        <v>0.4</v>
      </c>
      <c r="J7" s="93" t="str">
        <f>+'6 MAPA CALOR RESIDUAL'!E7</f>
        <v>Muy Baja</v>
      </c>
      <c r="K7" s="93" t="str">
        <f>+'6 MAPA CALOR RESIDUAL'!F7</f>
        <v>Menor</v>
      </c>
      <c r="L7" s="321" t="str">
        <f>+'6 MAPA CALOR RESIDUAL'!G7</f>
        <v>Bajo</v>
      </c>
      <c r="M7" s="321" t="str">
        <f t="shared" ref="M7:M26" si="0">+IF($N7="","",IF($N7=$AG$14,$AH$14,IF($N7=$AG$17,$AH$17)))</f>
        <v>No requiere Plan de Acción</v>
      </c>
      <c r="N7" s="321" t="str">
        <f t="shared" ref="N7:N26" si="1">+IF(L7="","",IF(OR(L7=$AF$14,L7=$AF$15,L7=$AF$16),$AG$14,IF(L7=$AF$17,$AG$17)))</f>
        <v>Aceptar</v>
      </c>
      <c r="O7" s="307"/>
      <c r="P7" s="321" t="str">
        <f t="shared" ref="P7:P26" si="2">+IF($M7="","",IF($M7=$AH$17,$AG$17,$O7))</f>
        <v>Aceptar</v>
      </c>
      <c r="Q7" s="320"/>
      <c r="R7" s="320"/>
      <c r="S7" s="324">
        <v>45839</v>
      </c>
      <c r="T7" s="324">
        <v>46022</v>
      </c>
      <c r="U7" s="332" t="s">
        <v>299</v>
      </c>
      <c r="V7" s="329"/>
      <c r="W7" s="332"/>
      <c r="X7" s="332"/>
      <c r="Y7" s="307"/>
      <c r="Z7" s="320"/>
      <c r="AA7" s="94"/>
      <c r="AB7" s="94"/>
      <c r="AC7" s="339"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162" customHeight="1" x14ac:dyDescent="0.2">
      <c r="A8" s="91" t="str">
        <f>'2 CONTEXTO E IDENTIFICACIÓN'!A7</f>
        <v>R2</v>
      </c>
      <c r="B8" s="322" t="str">
        <f>+'2 CONTEXTO E IDENTIFICACIÓN'!E7</f>
        <v xml:space="preserve">Posibilidad de pérdida Económica Omision o mora en el inicio de acciones cambiarias donde la sociedad es acreedora debido a falta de seguimiento y control de estos procesos. </v>
      </c>
      <c r="C8" s="121">
        <f>+'3 PROBABIL E IMPACTO INHERENTE'!E8</f>
        <v>0.4</v>
      </c>
      <c r="D8" s="121">
        <f>+'3 PROBABIL E IMPACTO INHERENTE'!M8</f>
        <v>0.2</v>
      </c>
      <c r="E8" s="93" t="str">
        <f>+'4 MAPA CALOR INHERENTE'!C8</f>
        <v>Baja</v>
      </c>
      <c r="F8" s="93" t="str">
        <f>+'4 MAPA CALOR INHERENTE'!D8</f>
        <v>Leve</v>
      </c>
      <c r="G8" s="322" t="str">
        <f>+'4 MAPA CALOR INHERENTE'!E8</f>
        <v>Bajo</v>
      </c>
      <c r="H8" s="121">
        <f>+'5 VALORACIÓN DEL CONTROL'!S13</f>
        <v>0.24</v>
      </c>
      <c r="I8" s="93">
        <f>+'5 VALORACIÓN DEL CONTROL'!T13</f>
        <v>0.2</v>
      </c>
      <c r="J8" s="93" t="str">
        <f t="shared" ref="J8:J26" si="3">+IF(H8=0,"",IF(H8&lt;=$AD$11,$AE$11,IF(H8&lt;=$AD$10,$AE$10,IF(H8&lt;=$AD$9,$AE$9,IF(H8&lt;=$AD$8,$AE$8,IF(H8&lt;=$AD$7,$AE$7,""))))))</f>
        <v>Baja</v>
      </c>
      <c r="K8" s="93" t="str">
        <f t="shared" ref="K8:K26" si="4">+IF(I8=0,"",IF(I8&lt;=$AF$5,$AF$6,IF(I8&lt;=$AG$5,$AG$6,IF(I8&lt;=$AH$5,$AH$6,IF(I8&lt;=$AI$5,$AI$6,IF(I8&lt;=$AJ$5,$AJ$6,""))))))</f>
        <v>Leve</v>
      </c>
      <c r="L8" s="322"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Bajo</v>
      </c>
      <c r="M8" s="322" t="str">
        <f t="shared" si="0"/>
        <v>No requiere Plan de Acción</v>
      </c>
      <c r="N8" s="322" t="str">
        <f t="shared" si="1"/>
        <v>Aceptar</v>
      </c>
      <c r="O8" s="323" t="s">
        <v>126</v>
      </c>
      <c r="P8" s="322" t="str">
        <f t="shared" si="2"/>
        <v>Aceptar</v>
      </c>
      <c r="Q8" s="210"/>
      <c r="R8" s="323"/>
      <c r="S8" s="324">
        <v>45839</v>
      </c>
      <c r="T8" s="324">
        <v>46022</v>
      </c>
      <c r="U8" s="329" t="s">
        <v>300</v>
      </c>
      <c r="V8" s="332"/>
      <c r="W8" s="333"/>
      <c r="X8" s="329"/>
      <c r="Y8" s="210"/>
      <c r="Z8" s="323"/>
      <c r="AA8" s="94"/>
      <c r="AB8" s="94"/>
      <c r="AC8" s="340"/>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162" customHeight="1" x14ac:dyDescent="0.2">
      <c r="A9" s="91" t="str">
        <f>'2 CONTEXTO E IDENTIFICACIÓN'!A8</f>
        <v>R3</v>
      </c>
      <c r="B9" s="322" t="str">
        <f>+'2 CONTEXTO E IDENTIFICACIÓN'!E8</f>
        <v>Posibilidad de pérdida Económica y Reputacional Respuesta inoportuna a las diferentes acciones legales, constitucionales en  contra de la sociedad como derechos de peticion, acciones de tutela y acciones populares.  debido a la falta de seguimiento y evaluación a los requisitos legales aplicables a la entidad.</v>
      </c>
      <c r="C9" s="121">
        <f>+'3 PROBABIL E IMPACTO INHERENTE'!E9</f>
        <v>0.6</v>
      </c>
      <c r="D9" s="121">
        <f>+'3 PROBABIL E IMPACTO INHERENTE'!M9</f>
        <v>0.8</v>
      </c>
      <c r="E9" s="93" t="str">
        <f>+'4 MAPA CALOR INHERENTE'!C9</f>
        <v>Media</v>
      </c>
      <c r="F9" s="93" t="str">
        <f>+'4 MAPA CALOR INHERENTE'!D9</f>
        <v>Mayor</v>
      </c>
      <c r="G9" s="322" t="str">
        <f>+'4 MAPA CALOR INHERENTE'!E9</f>
        <v>Alto</v>
      </c>
      <c r="H9" s="121">
        <f>+'5 VALORACIÓN DEL CONTROL'!S17</f>
        <v>0.12959999999999999</v>
      </c>
      <c r="I9" s="93">
        <f>+'5 VALORACIÓN DEL CONTROL'!T17</f>
        <v>0.8</v>
      </c>
      <c r="J9" s="93" t="str">
        <f t="shared" si="3"/>
        <v>Muy Baja</v>
      </c>
      <c r="K9" s="93" t="str">
        <f t="shared" si="4"/>
        <v>Mayor</v>
      </c>
      <c r="L9" s="322"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Alto</v>
      </c>
      <c r="M9" s="322" t="str">
        <f t="shared" si="0"/>
        <v>Requiere Plan de Acción</v>
      </c>
      <c r="N9" s="322" t="str">
        <f t="shared" si="1"/>
        <v>Reducir_mitigar_Transferir_Evitar</v>
      </c>
      <c r="O9" s="323" t="s">
        <v>126</v>
      </c>
      <c r="P9" s="322" t="str">
        <f t="shared" si="2"/>
        <v>Evitar</v>
      </c>
      <c r="Q9" s="210"/>
      <c r="R9" s="323"/>
      <c r="S9" s="324">
        <v>45839</v>
      </c>
      <c r="T9" s="324">
        <v>46022</v>
      </c>
      <c r="U9" s="210" t="s">
        <v>301</v>
      </c>
      <c r="V9" s="211"/>
      <c r="W9" s="332"/>
      <c r="X9" s="332"/>
      <c r="Y9" s="210"/>
      <c r="Z9" s="323"/>
      <c r="AA9" s="94"/>
      <c r="AB9" s="94"/>
      <c r="AC9" s="340"/>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165.75" x14ac:dyDescent="0.2">
      <c r="A10" s="91" t="str">
        <f>'2 CONTEXTO E IDENTIFICACIÓN'!A9</f>
        <v>R4</v>
      </c>
      <c r="B10" s="92" t="str">
        <f>+'2 CONTEXTO E IDENTIFICACIÓN'!E9</f>
        <v>Posibilidad de pérdida Económica y Reputacional Incumplimiento de requisitos legales en todas las actuaciones administrativas, con incidencia juridica que esten a cargo de la sociedad.  Debido a la omisión en la verificación del cumplimiento de los requisitos legales antes de la expedición de los actos administrativos.</v>
      </c>
      <c r="C10" s="126">
        <f>+'3 PROBABIL E IMPACTO INHERENTE'!E10</f>
        <v>0.4</v>
      </c>
      <c r="D10" s="126">
        <f>+'3 PROBABIL E IMPACTO INHERENTE'!M10</f>
        <v>0.4</v>
      </c>
      <c r="E10" s="122" t="str">
        <f>+'4 MAPA CALOR INHERENTE'!C10</f>
        <v>Baja</v>
      </c>
      <c r="F10" s="122" t="str">
        <f>+'4 MAPA CALOR INHERENTE'!D10</f>
        <v>Menor</v>
      </c>
      <c r="G10" s="92" t="str">
        <f>+'4 MAPA CALOR INHERENTE'!E10</f>
        <v>Moderado</v>
      </c>
      <c r="H10" s="121">
        <f>+'5 VALORACIÓN DEL CONTROL'!S21</f>
        <v>0.4</v>
      </c>
      <c r="I10" s="93">
        <f>+'5 VALORACIÓN DEL CONTROL'!T21</f>
        <v>0.4</v>
      </c>
      <c r="J10" s="122" t="str">
        <f t="shared" si="3"/>
        <v>Baja</v>
      </c>
      <c r="K10" s="122" t="str">
        <f t="shared" si="4"/>
        <v>Menor</v>
      </c>
      <c r="L10" s="92" t="str">
        <f t="shared" si="5"/>
        <v>Moderado</v>
      </c>
      <c r="M10" s="92" t="str">
        <f t="shared" si="0"/>
        <v>Requiere Plan de Acción</v>
      </c>
      <c r="N10" s="92" t="str">
        <f t="shared" si="1"/>
        <v>Reducir_mitigar_Transferir_Evitar</v>
      </c>
      <c r="O10" s="210" t="s">
        <v>126</v>
      </c>
      <c r="P10" s="92" t="str">
        <f t="shared" si="2"/>
        <v>Evitar</v>
      </c>
      <c r="Q10" s="210"/>
      <c r="R10" s="210"/>
      <c r="S10" s="324">
        <v>45839</v>
      </c>
      <c r="T10" s="324">
        <v>46022</v>
      </c>
      <c r="U10" s="210" t="s">
        <v>302</v>
      </c>
      <c r="V10" s="210"/>
      <c r="W10" s="210"/>
      <c r="X10" s="210"/>
      <c r="Y10" s="210"/>
      <c r="Z10" s="210"/>
      <c r="AA10" s="94"/>
      <c r="AB10" s="94"/>
      <c r="AC10" s="340"/>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43.5" customHeight="1" thickBot="1" x14ac:dyDescent="0.25">
      <c r="A11" s="91" t="str">
        <f>'2 CONTEXTO E IDENTIFICACIÓN'!A10</f>
        <v>R5</v>
      </c>
      <c r="B11" s="92" t="str">
        <f>+'2 CONTEXTO E IDENTIFICACIÓN'!E10</f>
        <v xml:space="preserve">  </v>
      </c>
      <c r="C11" s="126" t="str">
        <f>+'3 PROBABIL E IMPACTO INHERENTE'!E11</f>
        <v/>
      </c>
      <c r="D11" s="126" t="str">
        <f>+'3 PROBABIL E IMPACTO INHERENTE'!M11</f>
        <v/>
      </c>
      <c r="E11" s="122" t="str">
        <f>+'4 MAPA CALOR INHERENTE'!C11</f>
        <v/>
      </c>
      <c r="F11" s="122" t="str">
        <f>+'4 MAPA CALOR INHERENTE'!D11</f>
        <v/>
      </c>
      <c r="G11" s="92" t="str">
        <f>+'4 MAPA CALOR INHERENTE'!E11</f>
        <v/>
      </c>
      <c r="H11" s="121" t="str">
        <f>+'5 VALORACIÓN DEL CONTROL'!S25</f>
        <v/>
      </c>
      <c r="I11" s="93" t="str">
        <f>+'5 VALORACIÓN DEL CONTROL'!T25</f>
        <v/>
      </c>
      <c r="J11" s="122" t="str">
        <f t="shared" si="3"/>
        <v/>
      </c>
      <c r="K11" s="122" t="str">
        <f t="shared" si="4"/>
        <v/>
      </c>
      <c r="L11" s="92" t="str">
        <f t="shared" si="5"/>
        <v/>
      </c>
      <c r="M11" s="92" t="str">
        <f t="shared" si="0"/>
        <v/>
      </c>
      <c r="N11" s="92" t="str">
        <f t="shared" si="1"/>
        <v/>
      </c>
      <c r="O11" s="210"/>
      <c r="P11" s="92" t="str">
        <f t="shared" si="2"/>
        <v/>
      </c>
      <c r="Q11" s="210"/>
      <c r="R11" s="210"/>
      <c r="S11" s="211"/>
      <c r="T11" s="211"/>
      <c r="U11" s="210"/>
      <c r="V11" s="210"/>
      <c r="W11" s="210"/>
      <c r="X11" s="210"/>
      <c r="Y11" s="210"/>
      <c r="Z11" s="210"/>
      <c r="AA11" s="94"/>
      <c r="AB11" s="94"/>
      <c r="AC11" s="341"/>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43.5" customHeight="1" x14ac:dyDescent="0.2">
      <c r="A12" s="91" t="str">
        <f>'2 CONTEXTO E IDENTIFICACIÓN'!A11</f>
        <v>R6</v>
      </c>
      <c r="B12" s="92" t="str">
        <f>+'2 CONTEXTO E IDENTIFICACIÓN'!E11</f>
        <v xml:space="preserve">  </v>
      </c>
      <c r="C12" s="126" t="str">
        <f>+'3 PROBABIL E IMPACTO INHERENTE'!E12</f>
        <v/>
      </c>
      <c r="D12" s="126" t="str">
        <f>+'3 PROBABIL E IMPACTO INHERENTE'!M12</f>
        <v/>
      </c>
      <c r="E12" s="122" t="str">
        <f>+'4 MAPA CALOR INHERENTE'!C12</f>
        <v/>
      </c>
      <c r="F12" s="122" t="str">
        <f>+'4 MAPA CALOR INHERENTE'!D12</f>
        <v/>
      </c>
      <c r="G12" s="92" t="str">
        <f>+'4 MAPA CALOR INHERENTE'!E12</f>
        <v/>
      </c>
      <c r="H12" s="121" t="str">
        <f>+'5 VALORACIÓN DEL CONTROL'!S29</f>
        <v/>
      </c>
      <c r="I12" s="93" t="str">
        <f>+'5 VALORACIÓN DEL CONTROL'!T29</f>
        <v/>
      </c>
      <c r="J12" s="122" t="str">
        <f t="shared" si="3"/>
        <v/>
      </c>
      <c r="K12" s="122" t="str">
        <f t="shared" si="4"/>
        <v/>
      </c>
      <c r="L12" s="92" t="str">
        <f t="shared" si="5"/>
        <v/>
      </c>
      <c r="M12" s="92" t="str">
        <f t="shared" si="0"/>
        <v/>
      </c>
      <c r="N12" s="92" t="str">
        <f t="shared" si="1"/>
        <v/>
      </c>
      <c r="O12" s="210"/>
      <c r="P12" s="92" t="str">
        <f t="shared" si="2"/>
        <v/>
      </c>
      <c r="Q12" s="210"/>
      <c r="R12" s="210"/>
      <c r="S12" s="211"/>
      <c r="T12" s="211"/>
      <c r="U12" s="210"/>
      <c r="V12" s="210"/>
      <c r="W12" s="210"/>
      <c r="X12" s="210"/>
      <c r="Y12" s="210"/>
      <c r="Z12" s="210"/>
      <c r="AA12" s="94"/>
      <c r="AB12" s="94"/>
      <c r="AM12" s="81"/>
      <c r="AN12" s="81"/>
      <c r="AO12" s="90"/>
      <c r="AP12" s="100"/>
      <c r="AQ12" s="101"/>
      <c r="AR12" s="98"/>
      <c r="AS12" s="98"/>
      <c r="AT12" s="98"/>
      <c r="AU12" s="98"/>
      <c r="AV12" s="98"/>
      <c r="AW12" s="90"/>
      <c r="AX12" s="90"/>
    </row>
    <row r="13" spans="1:50" ht="43.5" customHeight="1" x14ac:dyDescent="0.2">
      <c r="A13" s="91" t="str">
        <f>'2 CONTEXTO E IDENTIFICACIÓN'!A12</f>
        <v>R7</v>
      </c>
      <c r="B13" s="92" t="str">
        <f>+'2 CONTEXTO E IDENTIFICACIÓN'!E12</f>
        <v xml:space="preserve">  </v>
      </c>
      <c r="C13" s="126" t="str">
        <f>+'3 PROBABIL E IMPACTO INHERENTE'!E13</f>
        <v/>
      </c>
      <c r="D13" s="126" t="str">
        <f>+'3 PROBABIL E IMPACTO INHERENTE'!M13</f>
        <v/>
      </c>
      <c r="E13" s="122" t="str">
        <f>+'4 MAPA CALOR INHERENTE'!C13</f>
        <v/>
      </c>
      <c r="F13" s="122" t="str">
        <f>+'4 MAPA CALOR INHERENTE'!D13</f>
        <v/>
      </c>
      <c r="G13" s="92" t="str">
        <f>+'4 MAPA CALOR INHERENTE'!E13</f>
        <v/>
      </c>
      <c r="H13" s="121" t="str">
        <f>+'5 VALORACIÓN DEL CONTROL'!S33</f>
        <v/>
      </c>
      <c r="I13" s="93" t="str">
        <f>+'5 VALORACIÓN DEL CONTROL'!T33</f>
        <v/>
      </c>
      <c r="J13" s="122" t="str">
        <f t="shared" si="3"/>
        <v/>
      </c>
      <c r="K13" s="122" t="str">
        <f t="shared" si="4"/>
        <v/>
      </c>
      <c r="L13" s="92" t="str">
        <f t="shared" si="5"/>
        <v/>
      </c>
      <c r="M13" s="92" t="str">
        <f t="shared" si="0"/>
        <v/>
      </c>
      <c r="N13" s="92" t="str">
        <f t="shared" si="1"/>
        <v/>
      </c>
      <c r="O13" s="210"/>
      <c r="P13" s="92" t="str">
        <f t="shared" si="2"/>
        <v/>
      </c>
      <c r="Q13" s="210"/>
      <c r="R13" s="210"/>
      <c r="S13" s="211"/>
      <c r="T13" s="211"/>
      <c r="U13" s="210"/>
      <c r="V13" s="210"/>
      <c r="W13" s="210"/>
      <c r="X13" s="210"/>
      <c r="Y13" s="210"/>
      <c r="Z13" s="210"/>
      <c r="AA13" s="94"/>
      <c r="AB13" s="94"/>
      <c r="AF13" s="83" t="s">
        <v>85</v>
      </c>
      <c r="AG13" s="83" t="s">
        <v>121</v>
      </c>
      <c r="AH13" s="83" t="s">
        <v>170</v>
      </c>
      <c r="AJ13" s="87" t="s">
        <v>271</v>
      </c>
      <c r="AK13" s="81"/>
      <c r="AL13" s="81"/>
      <c r="AM13" s="81"/>
      <c r="AN13" s="81"/>
      <c r="AO13" s="90"/>
      <c r="AP13" s="100"/>
      <c r="AQ13" s="90"/>
      <c r="AR13" s="101"/>
      <c r="AS13" s="101"/>
      <c r="AT13" s="101"/>
      <c r="AU13" s="101"/>
      <c r="AV13" s="101"/>
      <c r="AW13" s="90"/>
      <c r="AX13" s="90"/>
    </row>
    <row r="14" spans="1:50" ht="43.5" customHeight="1" x14ac:dyDescent="0.2">
      <c r="A14" s="91" t="str">
        <f>'2 CONTEXTO E IDENTIFICACIÓN'!A13</f>
        <v>R8</v>
      </c>
      <c r="B14" s="92" t="str">
        <f>+'2 CONTEXTO E IDENTIFICACIÓN'!E13</f>
        <v xml:space="preserve">  </v>
      </c>
      <c r="C14" s="126" t="str">
        <f>+'3 PROBABIL E IMPACTO INHERENTE'!E14</f>
        <v/>
      </c>
      <c r="D14" s="126" t="str">
        <f>+'3 PROBABIL E IMPACTO INHERENTE'!M14</f>
        <v/>
      </c>
      <c r="E14" s="122" t="str">
        <f>+'4 MAPA CALOR INHERENTE'!C14</f>
        <v/>
      </c>
      <c r="F14" s="122" t="str">
        <f>+'4 MAPA CALOR INHERENTE'!D14</f>
        <v/>
      </c>
      <c r="G14" s="92" t="str">
        <f>+'4 MAPA CALOR INHERENTE'!E14</f>
        <v/>
      </c>
      <c r="H14" s="121" t="str">
        <f>+'5 VALORACIÓN DEL CONTROL'!S37</f>
        <v/>
      </c>
      <c r="I14" s="93" t="str">
        <f>+'5 VALORACIÓN DEL CONTROL'!T37</f>
        <v/>
      </c>
      <c r="J14" s="122" t="str">
        <f t="shared" si="3"/>
        <v/>
      </c>
      <c r="K14" s="122" t="str">
        <f t="shared" si="4"/>
        <v/>
      </c>
      <c r="L14" s="92" t="str">
        <f t="shared" si="5"/>
        <v/>
      </c>
      <c r="M14" s="92" t="str">
        <f t="shared" si="0"/>
        <v/>
      </c>
      <c r="N14" s="92" t="str">
        <f t="shared" si="1"/>
        <v/>
      </c>
      <c r="O14" s="210"/>
      <c r="P14" s="92" t="str">
        <f t="shared" si="2"/>
        <v/>
      </c>
      <c r="Q14" s="210"/>
      <c r="R14" s="210"/>
      <c r="S14" s="211"/>
      <c r="T14" s="211"/>
      <c r="U14" s="210"/>
      <c r="V14" s="210"/>
      <c r="W14" s="210"/>
      <c r="X14" s="210"/>
      <c r="Y14" s="210"/>
      <c r="Z14" s="210"/>
      <c r="AA14" s="94"/>
      <c r="AB14" s="94"/>
      <c r="AF14" s="112" t="s">
        <v>81</v>
      </c>
      <c r="AG14" s="87" t="s">
        <v>271</v>
      </c>
      <c r="AH14" s="87" t="s">
        <v>171</v>
      </c>
      <c r="AI14" s="81"/>
      <c r="AJ14" s="294" t="s">
        <v>269</v>
      </c>
      <c r="AM14" s="81"/>
      <c r="AN14" s="81"/>
      <c r="AO14" s="90"/>
      <c r="AP14" s="90"/>
      <c r="AQ14" s="90"/>
      <c r="AR14" s="98"/>
      <c r="AS14" s="98"/>
      <c r="AT14" s="98"/>
      <c r="AU14" s="98"/>
      <c r="AV14" s="98"/>
      <c r="AW14" s="90"/>
      <c r="AX14" s="90"/>
    </row>
    <row r="15" spans="1:50" ht="43.5" customHeight="1" x14ac:dyDescent="0.2">
      <c r="A15" s="91" t="str">
        <f>'2 CONTEXTO E IDENTIFICACIÓN'!A14</f>
        <v>R9</v>
      </c>
      <c r="B15" s="92" t="str">
        <f>+'2 CONTEXTO E IDENTIFICACIÓN'!E14</f>
        <v xml:space="preserve">  </v>
      </c>
      <c r="C15" s="126" t="str">
        <f>+'3 PROBABIL E IMPACTO INHERENTE'!E15</f>
        <v/>
      </c>
      <c r="D15" s="126" t="str">
        <f>+'3 PROBABIL E IMPACTO INHERENTE'!M15</f>
        <v/>
      </c>
      <c r="E15" s="122" t="str">
        <f>+'4 MAPA CALOR INHERENTE'!C15</f>
        <v/>
      </c>
      <c r="F15" s="122" t="str">
        <f>+'4 MAPA CALOR INHERENTE'!D15</f>
        <v/>
      </c>
      <c r="G15" s="92" t="str">
        <f>+'4 MAPA CALOR INHERENTE'!E15</f>
        <v/>
      </c>
      <c r="H15" s="121" t="str">
        <f>+'5 VALORACIÓN DEL CONTROL'!S41</f>
        <v/>
      </c>
      <c r="I15" s="93" t="str">
        <f>+'5 VALORACIÓN DEL CONTROL'!T41</f>
        <v/>
      </c>
      <c r="J15" s="122" t="str">
        <f t="shared" si="3"/>
        <v/>
      </c>
      <c r="K15" s="122" t="str">
        <f t="shared" si="4"/>
        <v/>
      </c>
      <c r="L15" s="92" t="str">
        <f t="shared" si="5"/>
        <v/>
      </c>
      <c r="M15" s="92" t="str">
        <f t="shared" si="0"/>
        <v/>
      </c>
      <c r="N15" s="92" t="str">
        <f t="shared" si="1"/>
        <v/>
      </c>
      <c r="O15" s="210"/>
      <c r="P15" s="92" t="str">
        <f t="shared" si="2"/>
        <v/>
      </c>
      <c r="Q15" s="210"/>
      <c r="R15" s="210"/>
      <c r="S15" s="211"/>
      <c r="T15" s="211"/>
      <c r="U15" s="210"/>
      <c r="V15" s="210"/>
      <c r="W15" s="210"/>
      <c r="X15" s="210"/>
      <c r="Y15" s="210"/>
      <c r="Z15" s="210"/>
      <c r="AA15" s="94"/>
      <c r="AB15" s="94"/>
      <c r="AF15" s="95" t="s">
        <v>82</v>
      </c>
      <c r="AG15" s="87" t="s">
        <v>271</v>
      </c>
      <c r="AH15" s="87" t="s">
        <v>171</v>
      </c>
      <c r="AI15" s="81"/>
      <c r="AJ15" s="294" t="s">
        <v>270</v>
      </c>
      <c r="AK15" s="81"/>
      <c r="AL15" s="81"/>
      <c r="AM15" s="81"/>
      <c r="AN15" s="81"/>
      <c r="AO15" s="90"/>
      <c r="AP15" s="90"/>
      <c r="AQ15" s="90"/>
      <c r="AR15" s="98"/>
      <c r="AS15" s="98"/>
      <c r="AT15" s="98"/>
      <c r="AU15" s="98"/>
      <c r="AV15" s="98"/>
      <c r="AW15" s="90"/>
      <c r="AX15" s="90"/>
    </row>
    <row r="16" spans="1:50" ht="43.5" customHeight="1" x14ac:dyDescent="0.2">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10"/>
      <c r="P16" s="92" t="str">
        <f t="shared" si="2"/>
        <v/>
      </c>
      <c r="Q16" s="210"/>
      <c r="R16" s="210"/>
      <c r="S16" s="211"/>
      <c r="T16" s="211"/>
      <c r="U16" s="210"/>
      <c r="V16" s="210"/>
      <c r="W16" s="210"/>
      <c r="X16" s="210"/>
      <c r="Y16" s="210"/>
      <c r="Z16" s="210"/>
      <c r="AA16" s="94"/>
      <c r="AB16" s="94"/>
      <c r="AE16" s="113"/>
      <c r="AF16" s="99" t="s">
        <v>5</v>
      </c>
      <c r="AG16" s="87" t="s">
        <v>271</v>
      </c>
      <c r="AH16" s="87" t="s">
        <v>171</v>
      </c>
      <c r="AI16" s="113"/>
      <c r="AJ16" s="294" t="s">
        <v>126</v>
      </c>
      <c r="AK16" s="113"/>
      <c r="AL16" s="113"/>
      <c r="AM16" s="113"/>
      <c r="AN16" s="113"/>
      <c r="AO16" s="90"/>
      <c r="AP16" s="90"/>
      <c r="AQ16" s="114"/>
      <c r="AR16" s="114"/>
      <c r="AS16" s="114"/>
      <c r="AT16" s="114"/>
      <c r="AU16" s="114"/>
      <c r="AV16" s="114"/>
      <c r="AW16" s="90"/>
      <c r="AX16" s="90"/>
    </row>
    <row r="17" spans="1:50" ht="43.5" customHeight="1" x14ac:dyDescent="0.2">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10"/>
      <c r="P17" s="92" t="str">
        <f t="shared" si="2"/>
        <v/>
      </c>
      <c r="Q17" s="210"/>
      <c r="R17" s="210"/>
      <c r="S17" s="211"/>
      <c r="T17" s="211"/>
      <c r="U17" s="210"/>
      <c r="V17" s="210"/>
      <c r="W17" s="210"/>
      <c r="X17" s="210"/>
      <c r="Y17" s="210"/>
      <c r="Z17" s="210"/>
      <c r="AA17" s="94"/>
      <c r="AB17" s="94"/>
      <c r="AE17" s="113"/>
      <c r="AF17" s="103" t="s">
        <v>83</v>
      </c>
      <c r="AG17" s="87" t="s">
        <v>125</v>
      </c>
      <c r="AH17" s="87" t="s">
        <v>172</v>
      </c>
      <c r="AM17" s="113"/>
      <c r="AN17" s="113"/>
      <c r="AO17" s="90"/>
      <c r="AP17" s="90"/>
      <c r="AQ17" s="90"/>
      <c r="AR17" s="98"/>
      <c r="AS17" s="98"/>
      <c r="AT17" s="98"/>
      <c r="AU17" s="98"/>
      <c r="AV17" s="98"/>
      <c r="AW17" s="90"/>
      <c r="AX17" s="90"/>
    </row>
    <row r="18" spans="1:50" ht="43.5" customHeight="1" x14ac:dyDescent="0.2">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10"/>
      <c r="P18" s="92" t="str">
        <f t="shared" si="2"/>
        <v/>
      </c>
      <c r="Q18" s="210"/>
      <c r="R18" s="210"/>
      <c r="S18" s="211"/>
      <c r="T18" s="211"/>
      <c r="U18" s="210"/>
      <c r="V18" s="210"/>
      <c r="W18" s="210"/>
      <c r="X18" s="210"/>
      <c r="Y18" s="210"/>
      <c r="Z18" s="210"/>
      <c r="AA18" s="94"/>
      <c r="AB18" s="94"/>
      <c r="AC18" s="115"/>
      <c r="AD18" s="115"/>
      <c r="AE18" s="113"/>
      <c r="AF18" s="187"/>
      <c r="AM18" s="113"/>
      <c r="AN18" s="113"/>
      <c r="AO18" s="90"/>
      <c r="AP18" s="90"/>
      <c r="AQ18" s="90"/>
      <c r="AR18" s="98"/>
      <c r="AS18" s="98"/>
      <c r="AT18" s="98"/>
      <c r="AU18" s="98"/>
      <c r="AV18" s="98"/>
      <c r="AW18" s="90"/>
      <c r="AX18" s="90"/>
    </row>
    <row r="19" spans="1:50" ht="43.5" customHeight="1" x14ac:dyDescent="0.2">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10"/>
      <c r="P19" s="92" t="str">
        <f t="shared" si="2"/>
        <v/>
      </c>
      <c r="Q19" s="210"/>
      <c r="R19" s="210"/>
      <c r="S19" s="211"/>
      <c r="T19" s="211"/>
      <c r="U19" s="210"/>
      <c r="V19" s="210"/>
      <c r="W19" s="210"/>
      <c r="X19" s="210"/>
      <c r="Y19" s="210"/>
      <c r="Z19" s="210"/>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10"/>
      <c r="P20" s="92" t="str">
        <f t="shared" si="2"/>
        <v/>
      </c>
      <c r="Q20" s="210"/>
      <c r="R20" s="210"/>
      <c r="S20" s="211"/>
      <c r="T20" s="211"/>
      <c r="U20" s="210"/>
      <c r="V20" s="210"/>
      <c r="W20" s="210"/>
      <c r="X20" s="210"/>
      <c r="Y20" s="210"/>
      <c r="Z20" s="210"/>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10"/>
      <c r="P21" s="92" t="str">
        <f t="shared" si="2"/>
        <v/>
      </c>
      <c r="Q21" s="210"/>
      <c r="R21" s="210"/>
      <c r="S21" s="211"/>
      <c r="T21" s="211"/>
      <c r="U21" s="210"/>
      <c r="V21" s="210"/>
      <c r="W21" s="210"/>
      <c r="X21" s="210"/>
      <c r="Y21" s="210"/>
      <c r="Z21" s="210"/>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10"/>
      <c r="P22" s="92" t="str">
        <f t="shared" si="2"/>
        <v/>
      </c>
      <c r="Q22" s="210"/>
      <c r="R22" s="210"/>
      <c r="S22" s="211"/>
      <c r="T22" s="211"/>
      <c r="U22" s="210"/>
      <c r="V22" s="210"/>
      <c r="W22" s="210"/>
      <c r="X22" s="210"/>
      <c r="Y22" s="210"/>
      <c r="Z22" s="210"/>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10"/>
      <c r="P23" s="92" t="str">
        <f t="shared" si="2"/>
        <v/>
      </c>
      <c r="Q23" s="210"/>
      <c r="R23" s="210"/>
      <c r="S23" s="211"/>
      <c r="T23" s="211"/>
      <c r="U23" s="210"/>
      <c r="V23" s="210"/>
      <c r="W23" s="210"/>
      <c r="X23" s="210"/>
      <c r="Y23" s="210"/>
      <c r="Z23" s="210"/>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10"/>
      <c r="P24" s="92" t="str">
        <f t="shared" si="2"/>
        <v/>
      </c>
      <c r="Q24" s="210"/>
      <c r="R24" s="210"/>
      <c r="S24" s="211"/>
      <c r="T24" s="211"/>
      <c r="U24" s="210"/>
      <c r="V24" s="210"/>
      <c r="W24" s="210"/>
      <c r="X24" s="210"/>
      <c r="Y24" s="210"/>
      <c r="Z24" s="210"/>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10"/>
      <c r="P25" s="92" t="str">
        <f t="shared" si="2"/>
        <v/>
      </c>
      <c r="Q25" s="210"/>
      <c r="R25" s="210"/>
      <c r="S25" s="211"/>
      <c r="T25" s="211"/>
      <c r="U25" s="210"/>
      <c r="V25" s="210"/>
      <c r="W25" s="210"/>
      <c r="X25" s="210"/>
      <c r="Y25" s="210"/>
      <c r="Z25" s="210"/>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10"/>
      <c r="P26" s="92" t="str">
        <f t="shared" si="2"/>
        <v/>
      </c>
      <c r="Q26" s="210"/>
      <c r="R26" s="210"/>
      <c r="S26" s="211"/>
      <c r="T26" s="211"/>
      <c r="U26" s="210"/>
      <c r="V26" s="210"/>
      <c r="W26" s="210"/>
      <c r="X26" s="210"/>
      <c r="Y26" s="210"/>
      <c r="Z26" s="210"/>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151</v>
      </c>
      <c r="B2" s="337" t="str">
        <f>+IF('2 CONTEXTO E IDENTIFICACIÓN'!$B$2="","",'2 CONTEXTO E IDENTIFICACIÓN'!$B$2)</f>
        <v>GESTIÓN JURIDICA</v>
      </c>
      <c r="C2" s="337"/>
      <c r="D2" s="337"/>
      <c r="E2" s="129"/>
      <c r="F2" s="130"/>
    </row>
    <row r="3" spans="1:11" ht="15.75" thickBot="1" x14ac:dyDescent="0.3">
      <c r="A3" s="24"/>
      <c r="B3" s="338" t="str">
        <f>+IF('2 CONTEXTO E IDENTIFICACIÓN'!$D$2="","",'2 CONTEXTO E IDENTIFICACIÓN'!$D$2)</f>
        <v/>
      </c>
      <c r="C3" s="338"/>
      <c r="D3" s="338"/>
    </row>
    <row r="4" spans="1:11" ht="15.75" thickBot="1" x14ac:dyDescent="0.3">
      <c r="A4" s="479" t="s">
        <v>44</v>
      </c>
      <c r="B4" s="480"/>
      <c r="C4" s="480"/>
      <c r="D4" s="480"/>
      <c r="E4" s="480"/>
      <c r="F4" s="480"/>
      <c r="G4" s="480"/>
      <c r="H4" s="480"/>
      <c r="I4" s="480"/>
      <c r="J4" s="480"/>
      <c r="K4" s="481"/>
    </row>
    <row r="5" spans="1:11" ht="6" customHeight="1" thickBot="1" x14ac:dyDescent="0.3">
      <c r="A5" s="479"/>
      <c r="B5" s="480"/>
      <c r="C5" s="480"/>
      <c r="D5" s="480"/>
      <c r="E5" s="480"/>
      <c r="F5" s="480"/>
      <c r="G5" s="480"/>
      <c r="H5" s="480"/>
      <c r="I5" s="480"/>
      <c r="J5" s="480"/>
      <c r="K5" s="481"/>
    </row>
    <row r="6" spans="1:11" ht="34.5" customHeight="1" x14ac:dyDescent="0.25">
      <c r="A6" s="482" t="s">
        <v>45</v>
      </c>
      <c r="B6" s="483"/>
      <c r="C6" s="483"/>
      <c r="D6" s="483"/>
      <c r="E6" s="483"/>
      <c r="F6" s="483"/>
      <c r="G6" s="483"/>
      <c r="H6" s="483"/>
      <c r="I6" s="483"/>
      <c r="J6" s="483"/>
      <c r="K6" s="484"/>
    </row>
    <row r="7" spans="1:11" ht="18.75" customHeight="1" x14ac:dyDescent="0.25">
      <c r="A7" s="488" t="s">
        <v>22</v>
      </c>
      <c r="B7" s="489"/>
      <c r="C7" s="489"/>
      <c r="D7" s="489"/>
      <c r="E7" s="489"/>
      <c r="F7" s="489"/>
      <c r="G7" s="489"/>
      <c r="H7" s="489"/>
      <c r="I7" s="489"/>
      <c r="J7" s="489"/>
      <c r="K7" s="490"/>
    </row>
    <row r="8" spans="1:11" ht="34.5" customHeight="1" x14ac:dyDescent="0.25">
      <c r="A8" s="485" t="s">
        <v>23</v>
      </c>
      <c r="B8" s="486"/>
      <c r="C8" s="486"/>
      <c r="D8" s="486"/>
      <c r="E8" s="486"/>
      <c r="F8" s="486"/>
      <c r="G8" s="486"/>
      <c r="H8" s="486"/>
      <c r="I8" s="486"/>
      <c r="J8" s="486"/>
      <c r="K8" s="487"/>
    </row>
    <row r="9" spans="1:11" ht="50.25" customHeight="1" thickBot="1" x14ac:dyDescent="0.3">
      <c r="A9" s="476" t="s">
        <v>115</v>
      </c>
      <c r="B9" s="477"/>
      <c r="C9" s="477"/>
      <c r="D9" s="477"/>
      <c r="E9" s="477"/>
      <c r="F9" s="477"/>
      <c r="G9" s="477"/>
      <c r="H9" s="477"/>
      <c r="I9" s="477"/>
      <c r="J9" s="477"/>
      <c r="K9" s="478"/>
    </row>
    <row r="10" spans="1:11" x14ac:dyDescent="0.25">
      <c r="A10" s="131"/>
      <c r="B10" s="131"/>
      <c r="C10" s="131"/>
      <c r="D10" s="131"/>
      <c r="E10" s="131"/>
      <c r="F10" s="131"/>
      <c r="G10" s="131"/>
      <c r="H10" s="131"/>
      <c r="I10" s="131"/>
      <c r="J10" s="131"/>
      <c r="K10" s="131"/>
    </row>
    <row r="11" spans="1:11" s="133" customFormat="1" ht="38.25" x14ac:dyDescent="0.25">
      <c r="A11" s="132"/>
      <c r="B11" s="473" t="s">
        <v>29</v>
      </c>
      <c r="C11" s="474"/>
      <c r="D11" s="475" t="s">
        <v>30</v>
      </c>
      <c r="E11" s="475"/>
      <c r="G11" s="83" t="s">
        <v>85</v>
      </c>
    </row>
    <row r="12" spans="1:11" ht="30" x14ac:dyDescent="0.25">
      <c r="A12" s="313" t="s">
        <v>24</v>
      </c>
      <c r="B12" s="314">
        <f>+COUNTIF('8 MAPA RIESGOS'!$G$7:$G$26,G12)</f>
        <v>0</v>
      </c>
      <c r="C12" s="315">
        <f>+B12/$B$16</f>
        <v>0</v>
      </c>
      <c r="D12" s="314">
        <f>+COUNTIF('8 MAPA RIESGOS'!$L$7:$L$26,G12)</f>
        <v>0</v>
      </c>
      <c r="E12" s="315">
        <f>+D12/$D$16</f>
        <v>0</v>
      </c>
      <c r="G12" s="112" t="s">
        <v>81</v>
      </c>
    </row>
    <row r="13" spans="1:11" ht="30" x14ac:dyDescent="0.25">
      <c r="A13" s="313" t="s">
        <v>25</v>
      </c>
      <c r="B13" s="314">
        <f>+COUNTIF('8 MAPA RIESGOS'!$G$7:$G$26,G13)</f>
        <v>1</v>
      </c>
      <c r="C13" s="315">
        <f t="shared" ref="C13:C16" si="0">+B13/$B$16</f>
        <v>0.25</v>
      </c>
      <c r="D13" s="314">
        <f>+COUNTIF('8 MAPA RIESGOS'!$L$7:$L$26,G13)</f>
        <v>1</v>
      </c>
      <c r="E13" s="315">
        <f t="shared" ref="E13:E16" si="1">+D13/$D$16</f>
        <v>0.25</v>
      </c>
      <c r="G13" s="95" t="s">
        <v>82</v>
      </c>
    </row>
    <row r="14" spans="1:11" ht="30" x14ac:dyDescent="0.25">
      <c r="A14" s="313" t="s">
        <v>26</v>
      </c>
      <c r="B14" s="314">
        <f>+COUNTIF('8 MAPA RIESGOS'!$G$7:$G$26,G14)</f>
        <v>2</v>
      </c>
      <c r="C14" s="315">
        <f t="shared" si="0"/>
        <v>0.5</v>
      </c>
      <c r="D14" s="314">
        <f>+COUNTIF('8 MAPA RIESGOS'!$L$7:$L$26,G14)</f>
        <v>1</v>
      </c>
      <c r="E14" s="315">
        <f t="shared" si="1"/>
        <v>0.25</v>
      </c>
      <c r="G14" s="99" t="s">
        <v>5</v>
      </c>
    </row>
    <row r="15" spans="1:11" ht="30" x14ac:dyDescent="0.25">
      <c r="A15" s="313" t="s">
        <v>27</v>
      </c>
      <c r="B15" s="314">
        <f>+COUNTIF('8 MAPA RIESGOS'!$G$7:$G$26,G15)</f>
        <v>1</v>
      </c>
      <c r="C15" s="315">
        <f t="shared" si="0"/>
        <v>0.25</v>
      </c>
      <c r="D15" s="314">
        <f>+COUNTIF('8 MAPA RIESGOS'!$L$7:$L$26,G15)</f>
        <v>2</v>
      </c>
      <c r="E15" s="315">
        <f t="shared" si="1"/>
        <v>0.5</v>
      </c>
      <c r="G15" s="103" t="s">
        <v>83</v>
      </c>
    </row>
    <row r="16" spans="1:11" x14ac:dyDescent="0.25">
      <c r="A16" s="134" t="s">
        <v>28</v>
      </c>
      <c r="B16" s="314">
        <f>+SUM(B12:B15)</f>
        <v>4</v>
      </c>
      <c r="C16" s="315">
        <f t="shared" si="0"/>
        <v>1</v>
      </c>
      <c r="D16" s="314">
        <f>+SUM(D12:D15)</f>
        <v>4</v>
      </c>
      <c r="E16" s="315">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Moderado</v>
      </c>
      <c r="D19" s="137"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LUZ MIRYAN OSORIO  HERRERA</cp:lastModifiedBy>
  <cp:lastPrinted>2026-08-20T14:04:10Z</cp:lastPrinted>
  <dcterms:created xsi:type="dcterms:W3CDTF">2006-09-16T00:00:00Z</dcterms:created>
  <dcterms:modified xsi:type="dcterms:W3CDTF">2026-08-20T14:14:46Z</dcterms:modified>
</cp:coreProperties>
</file>